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autoCompressPictures="0" defaultThemeVersion="124226"/>
  <mc:AlternateContent xmlns:mc="http://schemas.openxmlformats.org/markup-compatibility/2006">
    <mc:Choice Requires="x15">
      <x15ac:absPath xmlns:x15ac="http://schemas.microsoft.com/office/spreadsheetml/2010/11/ac" url="C:\Users\cecchi\AppData\Local\Microsoft\Windows\INetCache\Content.Outlook\ZAYGD09A\"/>
    </mc:Choice>
  </mc:AlternateContent>
  <xr:revisionPtr revIDLastSave="0" documentId="13_ncr:1_{38519FC6-8CFF-436A-A673-5130B53E4D29}" xr6:coauthVersionLast="47" xr6:coauthVersionMax="47" xr10:uidLastSave="{00000000-0000-0000-0000-000000000000}"/>
  <bookViews>
    <workbookView xWindow="-110" yWindow="-110" windowWidth="19420" windowHeight="10420" tabRatio="710" xr2:uid="{00000000-000D-0000-FFFF-FFFF0000000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D4" i="3" l="1"/>
  <c r="D3" i="3"/>
  <c r="D2" i="3"/>
  <c r="D1" i="3"/>
  <c r="D7" i="2"/>
  <c r="D7" i="3" s="1"/>
  <c r="D4" i="4"/>
  <c r="D3" i="4"/>
  <c r="D2" i="4"/>
  <c r="D1" i="4"/>
  <c r="D4" i="5"/>
  <c r="D3" i="5"/>
  <c r="D2" i="5"/>
  <c r="D1" i="5"/>
  <c r="FT2" i="8"/>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c r="D18" i="6"/>
  <c r="D17" i="6"/>
  <c r="D16" i="6"/>
  <c r="D13" i="6"/>
  <c r="D12" i="6"/>
  <c r="D11" i="6"/>
  <c r="D4" i="6"/>
  <c r="D3" i="6"/>
  <c r="D2" i="6"/>
  <c r="D1" i="6"/>
  <c r="D7" i="6" l="1"/>
  <c r="D7" i="4"/>
  <c r="D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000-000001000000}">
      <text>
        <r>
          <rPr>
            <sz val="9"/>
            <color indexed="81"/>
            <rFont val="Tahoma"/>
            <family val="2"/>
          </rPr>
          <t>Campo a compilazione automatica</t>
        </r>
      </text>
    </comment>
    <comment ref="D11" authorId="0" shapeId="0" xr:uid="{00000000-0006-0000-0000-000002000000}">
      <text>
        <r>
          <rPr>
            <sz val="9"/>
            <color indexed="81"/>
            <rFont val="Tahoma"/>
            <family val="2"/>
          </rPr>
          <t>Indicare il proprio nome</t>
        </r>
      </text>
    </comment>
    <comment ref="D12" authorId="0" shapeId="0" xr:uid="{00000000-0006-0000-0000-000003000000}">
      <text>
        <r>
          <rPr>
            <sz val="9"/>
            <color indexed="81"/>
            <rFont val="Tahoma"/>
            <family val="2"/>
          </rPr>
          <t>Indicare il proprio cognome</t>
        </r>
      </text>
    </comment>
    <comment ref="D13" authorId="0" shapeId="0" xr:uid="{00000000-0006-0000-0000-000004000000}">
      <text>
        <r>
          <rPr>
            <sz val="9"/>
            <color indexed="81"/>
            <rFont val="Tahoma"/>
            <family val="2"/>
          </rPr>
          <t>Utilizzare la tendina per selezionare il proprio sesso</t>
        </r>
      </text>
    </comment>
    <comment ref="D15" authorId="0" shapeId="0" xr:uid="{00000000-0006-0000-0000-000005000000}">
      <text>
        <r>
          <rPr>
            <sz val="9"/>
            <color indexed="81"/>
            <rFont val="Tahoma"/>
            <family val="2"/>
          </rPr>
          <t>Indicare lo Stato in cui si è nati</t>
        </r>
      </text>
    </comment>
    <comment ref="D16" authorId="0" shapeId="0" xr:uid="{00000000-0006-0000-0000-000006000000}">
      <text>
        <r>
          <rPr>
            <sz val="9"/>
            <color indexed="81"/>
            <rFont val="Tahoma"/>
            <family val="2"/>
          </rPr>
          <t>Indicare il comune in cui si è nati</t>
        </r>
      </text>
    </comment>
    <comment ref="D17" authorId="0" shapeId="0" xr:uid="{00000000-0006-0000-0000-000007000000}">
      <text>
        <r>
          <rPr>
            <sz val="9"/>
            <color indexed="81"/>
            <rFont val="Tahoma"/>
            <family val="2"/>
          </rPr>
          <t>Indicare la provincia in cui si è nati (per Stati esteri indicare "EE")</t>
        </r>
      </text>
    </comment>
    <comment ref="D18" authorId="0" shapeId="0" xr:uid="{00000000-0006-0000-0000-000008000000}">
      <text>
        <r>
          <rPr>
            <sz val="9"/>
            <color indexed="81"/>
            <rFont val="Tahoma"/>
            <family val="2"/>
          </rPr>
          <t xml:space="preserve">Indicare la data di nascita utilizzando il formato </t>
        </r>
        <r>
          <rPr>
            <b/>
            <sz val="9"/>
            <color indexed="81"/>
            <rFont val="Tahoma"/>
            <family val="2"/>
          </rPr>
          <t>gg/mm/aaaa</t>
        </r>
      </text>
    </comment>
    <comment ref="D20" authorId="0" shapeId="0" xr:uid="{00000000-0006-0000-0000-000009000000}">
      <text>
        <r>
          <rPr>
            <sz val="9"/>
            <color indexed="81"/>
            <rFont val="Tahoma"/>
            <family val="2"/>
          </rPr>
          <t>Indicare l'indirizzo in cui si risiede</t>
        </r>
      </text>
    </comment>
    <comment ref="D21" authorId="0" shapeId="0" xr:uid="{00000000-0006-0000-0000-00000A000000}">
      <text>
        <r>
          <rPr>
            <sz val="9"/>
            <color indexed="81"/>
            <rFont val="Tahoma"/>
            <family val="2"/>
          </rPr>
          <t>Indicare il comune in cui si risiede</t>
        </r>
      </text>
    </comment>
    <comment ref="D22" authorId="0" shapeId="0" xr:uid="{00000000-0006-0000-0000-00000B000000}">
      <text>
        <r>
          <rPr>
            <sz val="9"/>
            <color indexed="81"/>
            <rFont val="Tahoma"/>
            <family val="2"/>
          </rPr>
          <t>Indicare il CAP del comune in cui si risiede</t>
        </r>
      </text>
    </comment>
    <comment ref="D23" authorId="0" shapeId="0" xr:uid="{00000000-0006-0000-0000-00000C000000}">
      <text>
        <r>
          <rPr>
            <sz val="9"/>
            <color indexed="81"/>
            <rFont val="Tahoma"/>
            <family val="2"/>
          </rPr>
          <t>Indicare la provincia in cui si risiede (per Stati esteri indicare "EE")</t>
        </r>
      </text>
    </comment>
    <comment ref="D25" authorId="0" shapeId="0" xr:uid="{00000000-0006-0000-0000-00000D000000}">
      <text>
        <r>
          <rPr>
            <sz val="9"/>
            <color indexed="81"/>
            <rFont val="Tahoma"/>
            <family val="2"/>
          </rPr>
          <t>Indicare solo se diverso da quello di residenza</t>
        </r>
      </text>
    </comment>
    <comment ref="D26" authorId="0" shapeId="0" xr:uid="{00000000-0006-0000-0000-00000E000000}">
      <text>
        <r>
          <rPr>
            <sz val="9"/>
            <color indexed="81"/>
            <rFont val="Tahoma"/>
            <family val="2"/>
          </rPr>
          <t>Indicare solo se diverso da quello di residenza</t>
        </r>
      </text>
    </comment>
    <comment ref="D27" authorId="0" shapeId="0" xr:uid="{00000000-0006-0000-0000-00000F000000}">
      <text>
        <r>
          <rPr>
            <sz val="9"/>
            <color indexed="81"/>
            <rFont val="Tahoma"/>
            <family val="2"/>
          </rPr>
          <t>Indicare solo se diverso da quello di residenza</t>
        </r>
      </text>
    </comment>
    <comment ref="D28" authorId="0" shapeId="0" xr:uid="{00000000-0006-0000-0000-000010000000}">
      <text>
        <r>
          <rPr>
            <sz val="9"/>
            <color indexed="81"/>
            <rFont val="Tahoma"/>
            <family val="2"/>
          </rPr>
          <t>Indicare solo se diversa da quella di residenza</t>
        </r>
      </text>
    </comment>
    <comment ref="D30" authorId="0" shapeId="0" xr:uid="{00000000-0006-0000-0000-000011000000}">
      <text>
        <r>
          <rPr>
            <sz val="9"/>
            <color indexed="81"/>
            <rFont val="Tahoma"/>
            <family val="2"/>
          </rPr>
          <t>Indicare il proprio codice fiscale personale</t>
        </r>
      </text>
    </comment>
    <comment ref="D31" authorId="0" shapeId="0" xr:uid="{00000000-0006-0000-0000-000012000000}">
      <text>
        <r>
          <rPr>
            <sz val="9"/>
            <color indexed="81"/>
            <rFont val="Tahoma"/>
            <family val="2"/>
          </rPr>
          <t>Indicare la propria partita IVA, che deve essere attiva al momento della presentazione della domanda</t>
        </r>
      </text>
    </comment>
    <comment ref="D32" authorId="0" shapeId="0" xr:uid="{00000000-0006-0000-0000-00001300000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xr:uid="{00000000-0006-0000-0000-000014000000}">
      <text>
        <r>
          <rPr>
            <sz val="9"/>
            <color indexed="81"/>
            <rFont val="Tahoma"/>
            <family val="2"/>
          </rPr>
          <t>Indicare il proprio numero di telefono</t>
        </r>
      </text>
    </comment>
    <comment ref="D35" authorId="0" shapeId="0" xr:uid="{00000000-0006-0000-0000-000015000000}">
      <text>
        <r>
          <rPr>
            <sz val="9"/>
            <color indexed="81"/>
            <rFont val="Tahoma"/>
            <family val="2"/>
          </rPr>
          <t>Indicare il proprio numero di cellulare</t>
        </r>
      </text>
    </comment>
    <comment ref="D36" authorId="0" shapeId="0" xr:uid="{00000000-0006-0000-0000-000016000000}">
      <text>
        <r>
          <rPr>
            <sz val="9"/>
            <color indexed="81"/>
            <rFont val="Tahoma"/>
            <family val="2"/>
          </rPr>
          <t>Indicare - se disponibile - il proprio numero di fax</t>
        </r>
      </text>
    </comment>
    <comment ref="D37" authorId="0" shapeId="0" xr:uid="{00000000-0006-0000-0000-000017000000}">
      <text>
        <r>
          <rPr>
            <sz val="9"/>
            <color indexed="81"/>
            <rFont val="Tahoma"/>
            <family val="2"/>
          </rPr>
          <t>Indicare il proprio indirizzo di posta elettronica</t>
        </r>
      </text>
    </comment>
    <comment ref="D38" authorId="0" shapeId="0" xr:uid="{00000000-0006-0000-0000-000018000000}">
      <text>
        <r>
          <rPr>
            <sz val="9"/>
            <color indexed="81"/>
            <rFont val="Tahoma"/>
            <family val="2"/>
          </rPr>
          <t>Indicare il proprio indirizzo di Posta Elettronica Certificata (PEC)</t>
        </r>
      </text>
    </comment>
    <comment ref="D42" authorId="0" shapeId="0" xr:uid="{00000000-0006-0000-0000-000019000000}">
      <text>
        <r>
          <rPr>
            <sz val="9"/>
            <color indexed="81"/>
            <rFont val="Tahoma"/>
            <family val="2"/>
          </rPr>
          <t>Indicare la propria lingua madre</t>
        </r>
      </text>
    </comment>
    <comment ref="D43" authorId="0" shapeId="0" xr:uid="{00000000-0006-0000-0000-00001A000000}">
      <text>
        <r>
          <rPr>
            <sz val="9"/>
            <color indexed="81"/>
            <rFont val="Tahoma"/>
            <family val="2"/>
          </rPr>
          <t>Indicare - se conosciuta - una prima lingua straniera</t>
        </r>
      </text>
    </comment>
    <comment ref="D44" authorId="0" shapeId="0" xr:uid="{00000000-0006-0000-0000-00001B000000}">
      <text>
        <r>
          <rPr>
            <sz val="9"/>
            <color indexed="81"/>
            <rFont val="Tahoma"/>
            <family val="2"/>
          </rPr>
          <t>Utilizzare la tendina per selezionare il livello di conoscenza della lingua eventualmente indicata nella cella precedente</t>
        </r>
      </text>
    </comment>
    <comment ref="D45" authorId="0" shapeId="0" xr:uid="{00000000-0006-0000-0000-00001C000000}">
      <text>
        <r>
          <rPr>
            <sz val="9"/>
            <color indexed="81"/>
            <rFont val="Tahoma"/>
            <family val="2"/>
          </rPr>
          <t>Indicare - se conosciuta - una seconda lingua straniera</t>
        </r>
      </text>
    </comment>
    <comment ref="D46" authorId="0" shapeId="0" xr:uid="{00000000-0006-0000-0000-00001D000000}">
      <text>
        <r>
          <rPr>
            <sz val="9"/>
            <color indexed="81"/>
            <rFont val="Tahoma"/>
            <family val="2"/>
          </rPr>
          <t>Utilizzare la tendina per selezionare il livello di conoscenza della lingua eventualmente indicata nella cella precedente</t>
        </r>
      </text>
    </comment>
    <comment ref="D47" authorId="0" shapeId="0" xr:uid="{00000000-0006-0000-0000-00001E000000}">
      <text>
        <r>
          <rPr>
            <sz val="9"/>
            <color indexed="81"/>
            <rFont val="Tahoma"/>
            <family val="2"/>
          </rPr>
          <t>Indicare - se conosciuta - una terza lingua straniera</t>
        </r>
      </text>
    </comment>
    <comment ref="D48" authorId="0" shapeId="0" xr:uid="{00000000-0006-0000-0000-00001F000000}">
      <text>
        <r>
          <rPr>
            <sz val="9"/>
            <color indexed="81"/>
            <rFont val="Tahoma"/>
            <family val="2"/>
          </rPr>
          <t>Utilizzare la tendina per selezionare il livello di conoscenza della lingua eventualmente indicata nella cella precedente</t>
        </r>
      </text>
    </comment>
    <comment ref="D53" authorId="0" shapeId="0" xr:uid="{00000000-0006-0000-0000-000020000000}">
      <text>
        <r>
          <rPr>
            <sz val="9"/>
            <color indexed="81"/>
            <rFont val="Tahoma"/>
            <family val="2"/>
          </rPr>
          <t>Utilizzare la tendina per selezionare la macro-area principale per cui ci si candida</t>
        </r>
      </text>
    </comment>
    <comment ref="D54" authorId="0" shapeId="0" xr:uid="{00000000-0006-0000-0000-000021000000}">
      <text>
        <r>
          <rPr>
            <sz val="9"/>
            <color indexed="81"/>
            <rFont val="Tahoma"/>
            <family val="2"/>
          </rPr>
          <t>Utilizzare la tendina per selezionare, nell'ambito della macro-area principale scelta, la sotto-area principale per cui ci si candida</t>
        </r>
      </text>
    </comment>
    <comment ref="D55" authorId="0" shapeId="0" xr:uid="{00000000-0006-0000-0000-000022000000}">
      <text>
        <r>
          <rPr>
            <sz val="9"/>
            <color indexed="81"/>
            <rFont val="Tahoma"/>
            <family val="2"/>
          </rPr>
          <t>Utilizzare la tendina per selezionare, nell'ambito della macro-area principale scelta, la sotto-area principale per cui ci si candida</t>
        </r>
      </text>
    </comment>
    <comment ref="D56" authorId="0" shapeId="0" xr:uid="{00000000-0006-0000-0000-000023000000}">
      <text>
        <r>
          <rPr>
            <sz val="9"/>
            <color indexed="81"/>
            <rFont val="Tahoma"/>
            <family val="2"/>
          </rPr>
          <t>Utilizzare la tendina per selezionare, nell'ambito della macro-area principale scelta, la sotto-area principale per cui ci si candida</t>
        </r>
      </text>
    </comment>
    <comment ref="D58" authorId="0" shapeId="0" xr:uid="{00000000-0006-0000-0000-00002400000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xr:uid="{00000000-0006-0000-0000-000025000000}">
      <text>
        <r>
          <rPr>
            <sz val="9"/>
            <color indexed="81"/>
            <rFont val="Tahoma"/>
            <family val="2"/>
          </rPr>
          <t>Utilizzare la tendina per selezionare, nell'ambito della macro-area secondaria scelta, la sotto-area principale per cui ci si candida</t>
        </r>
      </text>
    </comment>
    <comment ref="D60" authorId="0" shapeId="0" xr:uid="{00000000-0006-0000-0000-000026000000}">
      <text>
        <r>
          <rPr>
            <sz val="9"/>
            <color indexed="81"/>
            <rFont val="Tahoma"/>
            <family val="2"/>
          </rPr>
          <t>Se si vuole, utilizzare la tendina per selezionare, nell'ambito della macro-area secondaria scelta, la sotto-area secondaria per cui ci si candida</t>
        </r>
      </text>
    </comment>
    <comment ref="D61" authorId="0" shapeId="0" xr:uid="{00000000-0006-0000-0000-00002700000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100-000001000000}">
      <text>
        <r>
          <rPr>
            <sz val="9"/>
            <color indexed="81"/>
            <rFont val="Tahoma"/>
            <family val="2"/>
          </rPr>
          <t>Campo a compilazione automatica</t>
        </r>
      </text>
    </comment>
    <comment ref="D11" authorId="1" shapeId="0" xr:uid="{00000000-0006-0000-0100-000002000000}">
      <text>
        <r>
          <rPr>
            <sz val="9"/>
            <color indexed="81"/>
            <rFont val="Tahoma"/>
            <family val="2"/>
          </rPr>
          <t>Utilizzare la tendina per selezionare il tipo di laurea conseguita</t>
        </r>
      </text>
    </comment>
    <comment ref="D12" authorId="1" shapeId="0" xr:uid="{00000000-0006-0000-0100-000003000000}">
      <text>
        <r>
          <rPr>
            <sz val="9"/>
            <color indexed="81"/>
            <rFont val="Tahoma"/>
            <family val="2"/>
          </rPr>
          <t>Indicare la materia in cui si è conseguita la laurea (p.e. Ingegneria Meccanica)</t>
        </r>
      </text>
    </comment>
    <comment ref="D13" authorId="1" shapeId="0" xr:uid="{00000000-0006-0000-0100-000004000000}">
      <text>
        <r>
          <rPr>
            <sz val="9"/>
            <color indexed="81"/>
            <rFont val="Tahoma"/>
            <family val="2"/>
          </rPr>
          <t>Indicare l'anno di conseguimento della laurea</t>
        </r>
      </text>
    </comment>
    <comment ref="D14" authorId="1" shapeId="0" xr:uid="{00000000-0006-0000-0100-000005000000}">
      <text>
        <r>
          <rPr>
            <sz val="9"/>
            <color indexed="81"/>
            <rFont val="Tahoma"/>
            <family val="2"/>
          </rPr>
          <t>Indicare l'Ateneo presso cui si è conseguita la laurea (p.e. Università degli Studi di Milano)</t>
        </r>
      </text>
    </comment>
    <comment ref="D15" authorId="1" shapeId="0" xr:uid="{00000000-0006-0000-0100-000006000000}">
      <text>
        <r>
          <rPr>
            <sz val="9"/>
            <color indexed="81"/>
            <rFont val="Tahoma"/>
            <family val="2"/>
          </rPr>
          <t>Indicare il titolo della tesi di laurea</t>
        </r>
      </text>
    </comment>
    <comment ref="D16" authorId="1" shapeId="0" xr:uid="{00000000-0006-0000-0100-000007000000}">
      <text>
        <r>
          <rPr>
            <sz val="9"/>
            <color indexed="81"/>
            <rFont val="Tahoma"/>
            <family val="2"/>
          </rPr>
          <t>Indicare il voto conseguito dando evidenza anche al punteggio massimo conseguibile (p.e. 105/110 o 110/110 e lode)</t>
        </r>
      </text>
    </comment>
    <comment ref="D18" authorId="1" shapeId="0" xr:uid="{00000000-0006-0000-0100-000008000000}">
      <text>
        <r>
          <rPr>
            <sz val="9"/>
            <color indexed="81"/>
            <rFont val="Tahoma"/>
            <family val="2"/>
          </rPr>
          <t>Qualora la laurea conseguita sia di tipo "Specialistico", indicare la materia in cui si è conseguita la laurea di primo livello</t>
        </r>
      </text>
    </comment>
    <comment ref="D19" authorId="1" shapeId="0" xr:uid="{00000000-0006-0000-0100-000009000000}">
      <text>
        <r>
          <rPr>
            <sz val="9"/>
            <color indexed="81"/>
            <rFont val="Tahoma"/>
            <family val="2"/>
          </rPr>
          <t>Indicare l'anno di conseguimento della laurea di primo livello</t>
        </r>
      </text>
    </comment>
    <comment ref="D20" authorId="1" shapeId="0" xr:uid="{00000000-0006-0000-0100-00000A000000}">
      <text>
        <r>
          <rPr>
            <sz val="9"/>
            <color indexed="81"/>
            <rFont val="Tahoma"/>
            <family val="2"/>
          </rPr>
          <t>Indicare l'Ateneo presso cui si è conseguita la laurea di primo livello (p.e. Università degli Studi di Milano)</t>
        </r>
      </text>
    </comment>
    <comment ref="D21" authorId="1" shapeId="0" xr:uid="{00000000-0006-0000-0100-00000B000000}">
      <text>
        <r>
          <rPr>
            <sz val="9"/>
            <color indexed="81"/>
            <rFont val="Tahoma"/>
            <family val="2"/>
          </rPr>
          <t>Indicare il titolo della tesi di laurea di primo livello</t>
        </r>
      </text>
    </comment>
    <comment ref="D23" authorId="1" shapeId="0" xr:uid="{00000000-0006-0000-0100-00000C000000}">
      <text>
        <r>
          <rPr>
            <sz val="9"/>
            <color indexed="81"/>
            <rFont val="Tahoma"/>
            <family val="2"/>
          </rPr>
          <t>Utilizzare la tendina per selezionare il tipo di laurea conseguita</t>
        </r>
      </text>
    </comment>
    <comment ref="D24" authorId="1" shapeId="0" xr:uid="{00000000-0006-0000-0100-00000D000000}">
      <text>
        <r>
          <rPr>
            <sz val="9"/>
            <color indexed="81"/>
            <rFont val="Tahoma"/>
            <family val="2"/>
          </rPr>
          <t>Indicare la materia in cui si è conseguita la laurea (p.e. Ingegneria Meccanica)</t>
        </r>
      </text>
    </comment>
    <comment ref="D25" authorId="1" shapeId="0" xr:uid="{00000000-0006-0000-0100-00000E000000}">
      <text>
        <r>
          <rPr>
            <sz val="9"/>
            <color indexed="81"/>
            <rFont val="Tahoma"/>
            <family val="2"/>
          </rPr>
          <t>Indicare l'anno di conseguimento della laurea</t>
        </r>
      </text>
    </comment>
    <comment ref="D26" authorId="1" shapeId="0" xr:uid="{00000000-0006-0000-0100-00000F000000}">
      <text>
        <r>
          <rPr>
            <sz val="9"/>
            <color indexed="81"/>
            <rFont val="Tahoma"/>
            <family val="2"/>
          </rPr>
          <t>Indicare l'Ateneo presso cui si è conseguita la laurea (p.e. Università degli Studi di Milano)</t>
        </r>
      </text>
    </comment>
    <comment ref="D27" authorId="1" shapeId="0" xr:uid="{00000000-0006-0000-0100-000010000000}">
      <text>
        <r>
          <rPr>
            <sz val="9"/>
            <color indexed="81"/>
            <rFont val="Tahoma"/>
            <family val="2"/>
          </rPr>
          <t>Indicare il titolo della tesi di laurea</t>
        </r>
      </text>
    </comment>
    <comment ref="D28" authorId="1" shapeId="0" xr:uid="{00000000-0006-0000-0100-000011000000}">
      <text>
        <r>
          <rPr>
            <sz val="9"/>
            <color indexed="81"/>
            <rFont val="Tahoma"/>
            <family val="2"/>
          </rPr>
          <t>Indicare il voto conseguito dando evidenza anche al punteggio massimo conseguibile (p.e. 105/110 o 110/110 e lode)</t>
        </r>
      </text>
    </comment>
    <comment ref="D30" authorId="1" shapeId="0" xr:uid="{00000000-0006-0000-0100-000012000000}">
      <text>
        <r>
          <rPr>
            <sz val="9"/>
            <color indexed="81"/>
            <rFont val="Tahoma"/>
            <family val="2"/>
          </rPr>
          <t>Qualora la laurea conseguita sia di tipo "Specialistico", indicare la materia in cui si è conseguita la laurea di primo livello</t>
        </r>
      </text>
    </comment>
    <comment ref="D31" authorId="1" shapeId="0" xr:uid="{00000000-0006-0000-0100-000013000000}">
      <text>
        <r>
          <rPr>
            <sz val="9"/>
            <color indexed="81"/>
            <rFont val="Tahoma"/>
            <family val="2"/>
          </rPr>
          <t>Indicare l'anno di conseguimento della laurea di primo livello</t>
        </r>
      </text>
    </comment>
    <comment ref="D32" authorId="1" shapeId="0" xr:uid="{00000000-0006-0000-0100-000014000000}">
      <text>
        <r>
          <rPr>
            <sz val="9"/>
            <color indexed="81"/>
            <rFont val="Tahoma"/>
            <family val="2"/>
          </rPr>
          <t>Indicare l'Ateneo presso cui si è conseguita la laurea di primo livello (p.e. Università degli Studi di Milano)</t>
        </r>
      </text>
    </comment>
    <comment ref="D33" authorId="1" shapeId="0" xr:uid="{00000000-0006-0000-0100-000015000000}">
      <text>
        <r>
          <rPr>
            <sz val="9"/>
            <color indexed="81"/>
            <rFont val="Tahoma"/>
            <family val="2"/>
          </rPr>
          <t>Indicare il titolo della tesi di laurea di primo livello</t>
        </r>
      </text>
    </comment>
    <comment ref="D37" authorId="1" shapeId="0" xr:uid="{00000000-0006-0000-0100-000016000000}">
      <text>
        <r>
          <rPr>
            <sz val="9"/>
            <color indexed="81"/>
            <rFont val="Tahoma"/>
            <family val="2"/>
          </rPr>
          <t>Indicare la materia dell'eventuale dottorato conseguito (p.e. Ingegneria Meccanica)</t>
        </r>
      </text>
    </comment>
    <comment ref="D38" authorId="1" shapeId="0" xr:uid="{00000000-0006-0000-0100-000017000000}">
      <text>
        <r>
          <rPr>
            <sz val="9"/>
            <color indexed="81"/>
            <rFont val="Tahoma"/>
            <family val="2"/>
          </rPr>
          <t>Indicare l'anno di conseguimento dell'eventuale dottorato</t>
        </r>
      </text>
    </comment>
    <comment ref="D39" authorId="1" shapeId="0" xr:uid="{00000000-0006-0000-0100-000018000000}">
      <text>
        <r>
          <rPr>
            <sz val="9"/>
            <color indexed="81"/>
            <rFont val="Tahoma"/>
            <family val="2"/>
          </rPr>
          <t>Indicare l'Ateneo presso cui si è conseguito l'eventuale dottorato (p.e. Università degli Studi di Milano)</t>
        </r>
      </text>
    </comment>
    <comment ref="D40" authorId="1" shapeId="0" xr:uid="{00000000-0006-0000-0100-000019000000}">
      <text>
        <r>
          <rPr>
            <sz val="9"/>
            <color indexed="81"/>
            <rFont val="Tahoma"/>
            <family val="2"/>
          </rPr>
          <t>Indicare il titolo dell'eventuale tesi di dottorato</t>
        </r>
      </text>
    </comment>
    <comment ref="D41" authorId="1" shapeId="0" xr:uid="{00000000-0006-0000-0100-00001A000000}">
      <text>
        <r>
          <rPr>
            <sz val="9"/>
            <color indexed="81"/>
            <rFont val="Tahoma"/>
            <family val="2"/>
          </rPr>
          <t>Indicare il voto conseguito dando evidenza anche al punteggio massimo conseguibile (p.e. 105/110 o 110/110 e lode)</t>
        </r>
      </text>
    </comment>
    <comment ref="D45" authorId="1" shapeId="0" xr:uid="{00000000-0006-0000-0100-00001B000000}">
      <text>
        <r>
          <rPr>
            <sz val="9"/>
            <color indexed="81"/>
            <rFont val="Tahoma"/>
            <family val="2"/>
          </rPr>
          <t>Indicare la materia dell'eventuale master di secondo livello conseguito (p.e. MBA)</t>
        </r>
      </text>
    </comment>
    <comment ref="D46" authorId="1" shapeId="0" xr:uid="{00000000-0006-0000-0100-00001C000000}">
      <text>
        <r>
          <rPr>
            <sz val="9"/>
            <color indexed="81"/>
            <rFont val="Tahoma"/>
            <family val="2"/>
          </rPr>
          <t>Indicare l'anno di conseguimento dell'eventuale master di secondo livello</t>
        </r>
      </text>
    </comment>
    <comment ref="D47" authorId="1" shapeId="0" xr:uid="{00000000-0006-0000-0100-00001D000000}">
      <text>
        <r>
          <rPr>
            <sz val="9"/>
            <color indexed="81"/>
            <rFont val="Tahoma"/>
            <family val="2"/>
          </rPr>
          <t>Indicare l'Ateneo presso cui si è conseguito l'eventuale master di secondo livello (p.e. Università Bocconi)</t>
        </r>
      </text>
    </comment>
    <comment ref="D48" authorId="1" shapeId="0" xr:uid="{00000000-0006-0000-0100-00001E000000}">
      <text>
        <r>
          <rPr>
            <sz val="9"/>
            <color indexed="81"/>
            <rFont val="Tahoma"/>
            <family val="2"/>
          </rPr>
          <t>Indicare il titolo dell'eventuale tesi di master di secondo livello</t>
        </r>
      </text>
    </comment>
    <comment ref="D49" authorId="1" shapeId="0" xr:uid="{00000000-0006-0000-0100-00001F00000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200-000001000000}">
      <text>
        <r>
          <rPr>
            <sz val="9"/>
            <color indexed="81"/>
            <rFont val="Tahoma"/>
            <family val="2"/>
          </rPr>
          <t>Campo a compilazione automatica</t>
        </r>
      </text>
    </comment>
    <comment ref="D12" authorId="1" shapeId="0" xr:uid="{00000000-0006-0000-0200-00000200000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xr:uid="{00000000-0006-0000-0200-000003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xr:uid="{00000000-0006-0000-0200-000004000000}">
      <text>
        <r>
          <rPr>
            <sz val="9"/>
            <color indexed="81"/>
            <rFont val="Tahoma"/>
            <family val="2"/>
          </rPr>
          <t>Indicare la denominazione del datore di lavoro/cliente</t>
        </r>
      </text>
    </comment>
    <comment ref="D15" authorId="0" shapeId="0" xr:uid="{00000000-0006-0000-0200-000005000000}">
      <text>
        <r>
          <rPr>
            <sz val="9"/>
            <color indexed="81"/>
            <rFont val="Tahoma"/>
            <family val="2"/>
          </rPr>
          <t>Indicare il comune in cui ha sede il datore di lavoro/cliente. In caso di sedi multiple indicare quella presso la quale si è operato/si opera</t>
        </r>
      </text>
    </comment>
    <comment ref="D16" authorId="0" shapeId="0" xr:uid="{00000000-0006-0000-0200-000006000000}">
      <text>
        <r>
          <rPr>
            <sz val="9"/>
            <color indexed="81"/>
            <rFont val="Tahoma"/>
            <family val="2"/>
          </rPr>
          <t>Indicare la provincia in cui ha sede il datore di lavoro/cliente. In caso di sedi multiple indicare quella presso la quale si è operato/si opera</t>
        </r>
      </text>
    </comment>
    <comment ref="D17" authorId="0" shapeId="0" xr:uid="{00000000-0006-0000-0200-000007000000}">
      <text>
        <r>
          <rPr>
            <sz val="9"/>
            <color indexed="81"/>
            <rFont val="Tahoma"/>
            <family val="2"/>
          </rPr>
          <t>Utilizzare la tendina per selezionare il tipo e la dimensione del datore di lavoro/cliente</t>
        </r>
      </text>
    </comment>
    <comment ref="D18" authorId="0" shapeId="0" xr:uid="{00000000-0006-0000-0200-000008000000}">
      <text>
        <r>
          <rPr>
            <sz val="9"/>
            <color indexed="81"/>
            <rFont val="Tahoma"/>
            <family val="2"/>
          </rPr>
          <t>Indicare il settore di attività in cui opera il datore di lavoro/cliente. In caso di settori multipli indicare quello in cui si è operato/si opera</t>
        </r>
      </text>
    </comment>
    <comment ref="D19" authorId="0" shapeId="0" xr:uid="{00000000-0006-0000-0200-00000900000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xr:uid="{00000000-0006-0000-0200-00000A000000}">
      <text>
        <r>
          <rPr>
            <sz val="9"/>
            <color indexed="81"/>
            <rFont val="Tahoma"/>
            <family val="2"/>
          </rPr>
          <t>Utilizzare la tendina per selezionare la macro-area di riferimento</t>
        </r>
      </text>
    </comment>
    <comment ref="D21" authorId="0" shapeId="0" xr:uid="{00000000-0006-0000-0200-00000B000000}">
      <text>
        <r>
          <rPr>
            <sz val="9"/>
            <color indexed="81"/>
            <rFont val="Tahoma"/>
            <family val="2"/>
          </rPr>
          <t>Indicare le attività svolte per il datore di lavoro/cliente</t>
        </r>
      </text>
    </comment>
    <comment ref="D22" authorId="0" shapeId="0" xr:uid="{00000000-0006-0000-0200-00000C000000}">
      <text>
        <r>
          <rPr>
            <sz val="9"/>
            <color indexed="81"/>
            <rFont val="Tahoma"/>
            <family val="2"/>
          </rPr>
          <t>Indicare le principali responsabilità affidate dal datore di lavoro/cliente</t>
        </r>
      </text>
    </comment>
    <comment ref="D24" authorId="1" shapeId="0" xr:uid="{00000000-0006-0000-0200-00000D00000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xr:uid="{00000000-0006-0000-0200-00000E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xr:uid="{00000000-0006-0000-0200-00000F000000}">
      <text>
        <r>
          <rPr>
            <sz val="9"/>
            <color indexed="81"/>
            <rFont val="Tahoma"/>
            <family val="2"/>
          </rPr>
          <t>Indicare la denominazione del datore di lavoro/cliente</t>
        </r>
      </text>
    </comment>
    <comment ref="D27" authorId="0" shapeId="0" xr:uid="{00000000-0006-0000-0200-000010000000}">
      <text>
        <r>
          <rPr>
            <sz val="9"/>
            <color indexed="81"/>
            <rFont val="Tahoma"/>
            <family val="2"/>
          </rPr>
          <t>Indicare il comune in cui ha sede il datore di lavoro/cliente. In caso di sedi multiple indicare quella presso la quale si è operato/si opera</t>
        </r>
      </text>
    </comment>
    <comment ref="D28" authorId="0" shapeId="0" xr:uid="{00000000-0006-0000-0200-000011000000}">
      <text>
        <r>
          <rPr>
            <sz val="9"/>
            <color indexed="81"/>
            <rFont val="Tahoma"/>
            <family val="2"/>
          </rPr>
          <t>Indicare la provincia in cui ha sede il datore di lavoro/cliente. In caso di sedi multiple indicare quella presso la quale si è operato/si opera</t>
        </r>
      </text>
    </comment>
    <comment ref="D29" authorId="0" shapeId="0" xr:uid="{00000000-0006-0000-0200-000012000000}">
      <text>
        <r>
          <rPr>
            <sz val="9"/>
            <color indexed="81"/>
            <rFont val="Tahoma"/>
            <family val="2"/>
          </rPr>
          <t>Utilizzare la tendina per selezionare il tipo e la dimensione del datore di lavoro/cliente</t>
        </r>
      </text>
    </comment>
    <comment ref="D30" authorId="0" shapeId="0" xr:uid="{00000000-0006-0000-0200-000013000000}">
      <text>
        <r>
          <rPr>
            <sz val="9"/>
            <color indexed="81"/>
            <rFont val="Tahoma"/>
            <family val="2"/>
          </rPr>
          <t>Indicare il settore di attività in cui opera il datore di lavoro/cliente. In caso di settori multipli indicare quello in cui si è operato/si opera</t>
        </r>
      </text>
    </comment>
    <comment ref="D31" authorId="0" shapeId="0" xr:uid="{00000000-0006-0000-0200-00001400000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xr:uid="{00000000-0006-0000-0200-000015000000}">
      <text>
        <r>
          <rPr>
            <sz val="9"/>
            <color indexed="81"/>
            <rFont val="Tahoma"/>
            <family val="2"/>
          </rPr>
          <t>Utilizzare la tendina per selezionare la macro-area di riferimento</t>
        </r>
      </text>
    </comment>
    <comment ref="D33" authorId="0" shapeId="0" xr:uid="{00000000-0006-0000-0200-000016000000}">
      <text>
        <r>
          <rPr>
            <sz val="9"/>
            <color indexed="81"/>
            <rFont val="Tahoma"/>
            <family val="2"/>
          </rPr>
          <t>Indicare le attività svolte per il datore di lavoro/cliente</t>
        </r>
      </text>
    </comment>
    <comment ref="D34" authorId="0" shapeId="0" xr:uid="{00000000-0006-0000-0200-000017000000}">
      <text>
        <r>
          <rPr>
            <sz val="9"/>
            <color indexed="81"/>
            <rFont val="Tahoma"/>
            <family val="2"/>
          </rPr>
          <t>Indicare le principali responsabilità affidate dal datore di lavoro/cliente</t>
        </r>
      </text>
    </comment>
    <comment ref="D36" authorId="1" shapeId="0" xr:uid="{00000000-0006-0000-0200-00001800000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xr:uid="{00000000-0006-0000-0200-000019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xr:uid="{00000000-0006-0000-0200-00001A000000}">
      <text>
        <r>
          <rPr>
            <sz val="9"/>
            <color indexed="81"/>
            <rFont val="Tahoma"/>
            <family val="2"/>
          </rPr>
          <t>Indicare la denominazione del datore di lavoro/cliente</t>
        </r>
      </text>
    </comment>
    <comment ref="D39" authorId="0" shapeId="0" xr:uid="{00000000-0006-0000-0200-00001B000000}">
      <text>
        <r>
          <rPr>
            <sz val="9"/>
            <color indexed="81"/>
            <rFont val="Tahoma"/>
            <family val="2"/>
          </rPr>
          <t>Indicare il comune in cui ha sede il datore di lavoro/cliente. In caso di sedi multiple indicare quella presso la quale si è operato/si opera</t>
        </r>
      </text>
    </comment>
    <comment ref="D40" authorId="0" shapeId="0" xr:uid="{00000000-0006-0000-0200-00001C000000}">
      <text>
        <r>
          <rPr>
            <sz val="9"/>
            <color indexed="81"/>
            <rFont val="Tahoma"/>
            <family val="2"/>
          </rPr>
          <t>Indicare la provincia in cui ha sede il datore di lavoro/cliente. In caso di sedi multiple indicare quella presso la quale si è operato/si opera</t>
        </r>
      </text>
    </comment>
    <comment ref="D41" authorId="0" shapeId="0" xr:uid="{00000000-0006-0000-0200-00001D000000}">
      <text>
        <r>
          <rPr>
            <sz val="9"/>
            <color indexed="81"/>
            <rFont val="Tahoma"/>
            <family val="2"/>
          </rPr>
          <t>Utilizzare la tendina per selezionare il tipo e la dimensione del datore di lavoro/cliente</t>
        </r>
      </text>
    </comment>
    <comment ref="D42" authorId="0" shapeId="0" xr:uid="{00000000-0006-0000-0200-00001E000000}">
      <text>
        <r>
          <rPr>
            <sz val="9"/>
            <color indexed="81"/>
            <rFont val="Tahoma"/>
            <family val="2"/>
          </rPr>
          <t>Indicare il settore di attività in cui opera il datore di lavoro/cliente. In caso di settori multipli indicare quello in cui si è operato/si opera</t>
        </r>
      </text>
    </comment>
    <comment ref="D43" authorId="0" shapeId="0" xr:uid="{00000000-0006-0000-0200-00001F00000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xr:uid="{00000000-0006-0000-0200-000020000000}">
      <text>
        <r>
          <rPr>
            <sz val="9"/>
            <color indexed="81"/>
            <rFont val="Tahoma"/>
            <family val="2"/>
          </rPr>
          <t>Utilizzare la tendina per selezionare la macro-area di riferimento</t>
        </r>
      </text>
    </comment>
    <comment ref="D45" authorId="0" shapeId="0" xr:uid="{00000000-0006-0000-0200-000021000000}">
      <text>
        <r>
          <rPr>
            <sz val="9"/>
            <color indexed="81"/>
            <rFont val="Tahoma"/>
            <family val="2"/>
          </rPr>
          <t>Indicare le attività svolte per il datore di lavoro/cliente</t>
        </r>
      </text>
    </comment>
    <comment ref="D46" authorId="0" shapeId="0" xr:uid="{00000000-0006-0000-0200-000022000000}">
      <text>
        <r>
          <rPr>
            <sz val="9"/>
            <color indexed="81"/>
            <rFont val="Tahoma"/>
            <family val="2"/>
          </rPr>
          <t>Indicare le principali responsabilità affidate dal datore di lavoro/cliente</t>
        </r>
      </text>
    </comment>
    <comment ref="D48" authorId="1" shapeId="0" xr:uid="{00000000-0006-0000-0200-00002300000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xr:uid="{00000000-0006-0000-0200-000024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xr:uid="{00000000-0006-0000-0200-000025000000}">
      <text>
        <r>
          <rPr>
            <sz val="9"/>
            <color indexed="81"/>
            <rFont val="Tahoma"/>
            <family val="2"/>
          </rPr>
          <t>Indicare la denominazione del datore di lavoro/cliente</t>
        </r>
      </text>
    </comment>
    <comment ref="D51" authorId="0" shapeId="0" xr:uid="{00000000-0006-0000-0200-000026000000}">
      <text>
        <r>
          <rPr>
            <sz val="9"/>
            <color indexed="81"/>
            <rFont val="Tahoma"/>
            <family val="2"/>
          </rPr>
          <t>Indicare il comune in cui ha sede il datore di lavoro/cliente. In caso di sedi multiple indicare quella presso la quale si è operato/si opera</t>
        </r>
      </text>
    </comment>
    <comment ref="D52" authorId="0" shapeId="0" xr:uid="{00000000-0006-0000-0200-000027000000}">
      <text>
        <r>
          <rPr>
            <sz val="9"/>
            <color indexed="81"/>
            <rFont val="Tahoma"/>
            <family val="2"/>
          </rPr>
          <t>Indicare la provincia in cui ha sede il datore di lavoro/cliente. In caso di sedi multiple indicare quella presso la quale si è operato/si opera</t>
        </r>
      </text>
    </comment>
    <comment ref="D53" authorId="0" shapeId="0" xr:uid="{00000000-0006-0000-0200-000028000000}">
      <text>
        <r>
          <rPr>
            <sz val="9"/>
            <color indexed="81"/>
            <rFont val="Tahoma"/>
            <family val="2"/>
          </rPr>
          <t>Utilizzare la tendina per selezionare il tipo e la dimensione del datore di lavoro/cliente</t>
        </r>
      </text>
    </comment>
    <comment ref="D54" authorId="0" shapeId="0" xr:uid="{00000000-0006-0000-0200-000029000000}">
      <text>
        <r>
          <rPr>
            <sz val="9"/>
            <color indexed="81"/>
            <rFont val="Tahoma"/>
            <family val="2"/>
          </rPr>
          <t>Indicare il settore di attività in cui opera il datore di lavoro/cliente. In caso di settori multipli indicare quello in cui si è operato/si opera</t>
        </r>
      </text>
    </comment>
    <comment ref="D55" authorId="0" shapeId="0" xr:uid="{00000000-0006-0000-0200-00002A00000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xr:uid="{00000000-0006-0000-0200-00002B000000}">
      <text>
        <r>
          <rPr>
            <sz val="9"/>
            <color indexed="81"/>
            <rFont val="Tahoma"/>
            <family val="2"/>
          </rPr>
          <t>Utilizzare la tendina per selezionare la macro-area di riferimento</t>
        </r>
      </text>
    </comment>
    <comment ref="D57" authorId="0" shapeId="0" xr:uid="{00000000-0006-0000-0200-00002C000000}">
      <text>
        <r>
          <rPr>
            <sz val="9"/>
            <color indexed="81"/>
            <rFont val="Tahoma"/>
            <family val="2"/>
          </rPr>
          <t>Indicare le attività svolte per il datore di lavoro/cliente</t>
        </r>
      </text>
    </comment>
    <comment ref="D58" authorId="0" shapeId="0" xr:uid="{00000000-0006-0000-0200-00002D000000}">
      <text>
        <r>
          <rPr>
            <sz val="9"/>
            <color indexed="81"/>
            <rFont val="Tahoma"/>
            <family val="2"/>
          </rPr>
          <t>Indicare le principali responsabilità affidate dal datore di lavoro/cliente</t>
        </r>
      </text>
    </comment>
    <comment ref="D60" authorId="1" shapeId="0" xr:uid="{00000000-0006-0000-0200-00002E00000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xr:uid="{00000000-0006-0000-0200-00002F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xr:uid="{00000000-0006-0000-0200-000030000000}">
      <text>
        <r>
          <rPr>
            <sz val="9"/>
            <color indexed="81"/>
            <rFont val="Tahoma"/>
            <family val="2"/>
          </rPr>
          <t>Indicare la denominazione del datore di lavoro/cliente</t>
        </r>
      </text>
    </comment>
    <comment ref="D63" authorId="0" shapeId="0" xr:uid="{00000000-0006-0000-0200-000031000000}">
      <text>
        <r>
          <rPr>
            <sz val="9"/>
            <color indexed="81"/>
            <rFont val="Tahoma"/>
            <family val="2"/>
          </rPr>
          <t>Indicare il comune in cui ha sede il datore di lavoro/cliente. In caso di sedi multiple indicare quella presso la quale si è operato/si opera</t>
        </r>
      </text>
    </comment>
    <comment ref="D64" authorId="0" shapeId="0" xr:uid="{00000000-0006-0000-0200-000032000000}">
      <text>
        <r>
          <rPr>
            <sz val="9"/>
            <color indexed="81"/>
            <rFont val="Tahoma"/>
            <family val="2"/>
          </rPr>
          <t>Indicare la provincia in cui ha sede il datore di lavoro/cliente. In caso di sedi multiple indicare quella presso la quale si è operato/si opera</t>
        </r>
      </text>
    </comment>
    <comment ref="D65" authorId="0" shapeId="0" xr:uid="{00000000-0006-0000-0200-000033000000}">
      <text>
        <r>
          <rPr>
            <sz val="9"/>
            <color indexed="81"/>
            <rFont val="Tahoma"/>
            <family val="2"/>
          </rPr>
          <t>Utilizzare la tendina per selezionare il tipo e la dimensione del datore di lavoro/cliente</t>
        </r>
      </text>
    </comment>
    <comment ref="D66" authorId="0" shapeId="0" xr:uid="{00000000-0006-0000-0200-000034000000}">
      <text>
        <r>
          <rPr>
            <sz val="9"/>
            <color indexed="81"/>
            <rFont val="Tahoma"/>
            <family val="2"/>
          </rPr>
          <t>Indicare il settore di attività in cui opera il datore di lavoro/cliente. In caso di settori multipli indicare quello in cui si è operato/si opera</t>
        </r>
      </text>
    </comment>
    <comment ref="D67" authorId="0" shapeId="0" xr:uid="{00000000-0006-0000-0200-00003500000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xr:uid="{00000000-0006-0000-0200-000036000000}">
      <text>
        <r>
          <rPr>
            <sz val="9"/>
            <color indexed="81"/>
            <rFont val="Tahoma"/>
            <family val="2"/>
          </rPr>
          <t>Utilizzare la tendina per selezionare la macro-area di riferimento</t>
        </r>
      </text>
    </comment>
    <comment ref="D69" authorId="0" shapeId="0" xr:uid="{00000000-0006-0000-0200-000037000000}">
      <text>
        <r>
          <rPr>
            <sz val="9"/>
            <color indexed="81"/>
            <rFont val="Tahoma"/>
            <family val="2"/>
          </rPr>
          <t>Indicare le attività svolte per il datore di lavoro/cliente</t>
        </r>
      </text>
    </comment>
    <comment ref="D70" authorId="0" shapeId="0" xr:uid="{00000000-0006-0000-0200-000038000000}">
      <text>
        <r>
          <rPr>
            <sz val="9"/>
            <color indexed="81"/>
            <rFont val="Tahoma"/>
            <family val="2"/>
          </rPr>
          <t>Indicare le principali responsabilità affidate dal datore di lavoro/cliente</t>
        </r>
      </text>
    </comment>
    <comment ref="D72" authorId="1" shapeId="0" xr:uid="{00000000-0006-0000-0200-00003900000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xr:uid="{00000000-0006-0000-0200-00003A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xr:uid="{00000000-0006-0000-0200-00003B000000}">
      <text>
        <r>
          <rPr>
            <sz val="9"/>
            <color indexed="81"/>
            <rFont val="Tahoma"/>
            <family val="2"/>
          </rPr>
          <t>Indicare la denominazione del datore di lavoro/cliente</t>
        </r>
      </text>
    </comment>
    <comment ref="D75" authorId="0" shapeId="0" xr:uid="{00000000-0006-0000-0200-00003C000000}">
      <text>
        <r>
          <rPr>
            <sz val="9"/>
            <color indexed="81"/>
            <rFont val="Tahoma"/>
            <family val="2"/>
          </rPr>
          <t>Indicare il comune in cui ha sede il datore di lavoro/cliente. In caso di sedi multiple indicare quella presso la quale si è operato/si opera</t>
        </r>
      </text>
    </comment>
    <comment ref="D76" authorId="0" shapeId="0" xr:uid="{00000000-0006-0000-0200-00003D000000}">
      <text>
        <r>
          <rPr>
            <sz val="9"/>
            <color indexed="81"/>
            <rFont val="Tahoma"/>
            <family val="2"/>
          </rPr>
          <t>Indicare la provincia in cui ha sede il datore di lavoro/cliente. In caso di sedi multiple indicare quella presso la quale si è operato/si opera</t>
        </r>
      </text>
    </comment>
    <comment ref="D77" authorId="0" shapeId="0" xr:uid="{00000000-0006-0000-0200-00003E000000}">
      <text>
        <r>
          <rPr>
            <sz val="9"/>
            <color indexed="81"/>
            <rFont val="Tahoma"/>
            <family val="2"/>
          </rPr>
          <t>Utilizzare la tendina per selezionare il tipo e la dimensione del datore di lavoro/cliente</t>
        </r>
      </text>
    </comment>
    <comment ref="D78" authorId="0" shapeId="0" xr:uid="{00000000-0006-0000-0200-00003F000000}">
      <text>
        <r>
          <rPr>
            <sz val="9"/>
            <color indexed="81"/>
            <rFont val="Tahoma"/>
            <family val="2"/>
          </rPr>
          <t>Indicare il settore di attività in cui opera il datore di lavoro/cliente. In caso di settori multipli indicare quello in cui si è operato/si opera</t>
        </r>
      </text>
    </comment>
    <comment ref="D79" authorId="0" shapeId="0" xr:uid="{00000000-0006-0000-0200-00004000000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xr:uid="{00000000-0006-0000-0200-000041000000}">
      <text>
        <r>
          <rPr>
            <sz val="9"/>
            <color indexed="81"/>
            <rFont val="Tahoma"/>
            <family val="2"/>
          </rPr>
          <t>Utilizzare la tendina per selezionare la macro-area di riferimento</t>
        </r>
      </text>
    </comment>
    <comment ref="D81" authorId="0" shapeId="0" xr:uid="{00000000-0006-0000-0200-000042000000}">
      <text>
        <r>
          <rPr>
            <sz val="9"/>
            <color indexed="81"/>
            <rFont val="Tahoma"/>
            <family val="2"/>
          </rPr>
          <t>Indicare le attività svolte per il datore di lavoro/cliente</t>
        </r>
      </text>
    </comment>
    <comment ref="D82" authorId="0" shapeId="0" xr:uid="{00000000-0006-0000-0200-000043000000}">
      <text>
        <r>
          <rPr>
            <sz val="9"/>
            <color indexed="81"/>
            <rFont val="Tahoma"/>
            <family val="2"/>
          </rPr>
          <t>Indicare le principali responsabilità affidate dal datore di lavoro/cliente</t>
        </r>
      </text>
    </comment>
    <comment ref="D84" authorId="1" shapeId="0" xr:uid="{00000000-0006-0000-0200-00004400000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xr:uid="{00000000-0006-0000-0200-000045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xr:uid="{00000000-0006-0000-0200-000046000000}">
      <text>
        <r>
          <rPr>
            <sz val="9"/>
            <color indexed="81"/>
            <rFont val="Tahoma"/>
            <family val="2"/>
          </rPr>
          <t>Indicare la denominazione del datore di lavoro/cliente</t>
        </r>
      </text>
    </comment>
    <comment ref="D87" authorId="0" shapeId="0" xr:uid="{00000000-0006-0000-0200-000047000000}">
      <text>
        <r>
          <rPr>
            <sz val="9"/>
            <color indexed="81"/>
            <rFont val="Tahoma"/>
            <family val="2"/>
          </rPr>
          <t>Indicare il comune in cui ha sede il datore di lavoro/cliente. In caso di sedi multiple indicare quella presso la quale si è operato/si opera</t>
        </r>
      </text>
    </comment>
    <comment ref="D88" authorId="0" shapeId="0" xr:uid="{00000000-0006-0000-0200-000048000000}">
      <text>
        <r>
          <rPr>
            <sz val="9"/>
            <color indexed="81"/>
            <rFont val="Tahoma"/>
            <family val="2"/>
          </rPr>
          <t>Indicare la provincia in cui ha sede il datore di lavoro/cliente. In caso di sedi multiple indicare quella presso la quale si è operato/si opera</t>
        </r>
      </text>
    </comment>
    <comment ref="D89" authorId="0" shapeId="0" xr:uid="{00000000-0006-0000-0200-000049000000}">
      <text>
        <r>
          <rPr>
            <sz val="9"/>
            <color indexed="81"/>
            <rFont val="Tahoma"/>
            <family val="2"/>
          </rPr>
          <t>Utilizzare la tendina per selezionare il tipo e la dimensione del datore di lavoro/cliente</t>
        </r>
      </text>
    </comment>
    <comment ref="D90" authorId="0" shapeId="0" xr:uid="{00000000-0006-0000-0200-00004A000000}">
      <text>
        <r>
          <rPr>
            <sz val="9"/>
            <color indexed="81"/>
            <rFont val="Tahoma"/>
            <family val="2"/>
          </rPr>
          <t>Indicare il settore di attività in cui opera il datore di lavoro/cliente. In caso di settori multipli indicare quello in cui si è operato/si opera</t>
        </r>
      </text>
    </comment>
    <comment ref="D91" authorId="0" shapeId="0" xr:uid="{00000000-0006-0000-0200-00004B00000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xr:uid="{00000000-0006-0000-0200-00004C000000}">
      <text>
        <r>
          <rPr>
            <sz val="9"/>
            <color indexed="81"/>
            <rFont val="Tahoma"/>
            <family val="2"/>
          </rPr>
          <t>Utilizzare la tendina per selezionare la macro-area di riferimento</t>
        </r>
      </text>
    </comment>
    <comment ref="D93" authorId="0" shapeId="0" xr:uid="{00000000-0006-0000-0200-00004D000000}">
      <text>
        <r>
          <rPr>
            <sz val="9"/>
            <color indexed="81"/>
            <rFont val="Tahoma"/>
            <family val="2"/>
          </rPr>
          <t>Indicare le attività svolte per il datore di lavoro/cliente</t>
        </r>
      </text>
    </comment>
    <comment ref="D94" authorId="0" shapeId="0" xr:uid="{00000000-0006-0000-0200-00004E000000}">
      <text>
        <r>
          <rPr>
            <sz val="9"/>
            <color indexed="81"/>
            <rFont val="Tahoma"/>
            <family val="2"/>
          </rPr>
          <t>Indicare le principali responsabilità affidate dal datore di lavoro/cliente</t>
        </r>
      </text>
    </comment>
    <comment ref="D96" authorId="1" shapeId="0" xr:uid="{00000000-0006-0000-0200-00004F00000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xr:uid="{00000000-0006-0000-0200-000050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xr:uid="{00000000-0006-0000-0200-000051000000}">
      <text>
        <r>
          <rPr>
            <sz val="9"/>
            <color indexed="81"/>
            <rFont val="Tahoma"/>
            <family val="2"/>
          </rPr>
          <t>Indicare la denominazione del datore di lavoro/cliente</t>
        </r>
      </text>
    </comment>
    <comment ref="D99" authorId="0" shapeId="0" xr:uid="{00000000-0006-0000-0200-000052000000}">
      <text>
        <r>
          <rPr>
            <sz val="9"/>
            <color indexed="81"/>
            <rFont val="Tahoma"/>
            <family val="2"/>
          </rPr>
          <t>Indicare il comune in cui ha sede il datore di lavoro/cliente. In caso di sedi multiple indicare quella presso la quale si è operato/si opera</t>
        </r>
      </text>
    </comment>
    <comment ref="D100" authorId="0" shapeId="0" xr:uid="{00000000-0006-0000-0200-000053000000}">
      <text>
        <r>
          <rPr>
            <sz val="9"/>
            <color indexed="81"/>
            <rFont val="Tahoma"/>
            <family val="2"/>
          </rPr>
          <t>Indicare la provincia in cui ha sede il datore di lavoro/cliente. In caso di sedi multiple indicare quella presso la quale si è operato/si opera</t>
        </r>
      </text>
    </comment>
    <comment ref="D101" authorId="0" shapeId="0" xr:uid="{00000000-0006-0000-0200-000054000000}">
      <text>
        <r>
          <rPr>
            <sz val="9"/>
            <color indexed="81"/>
            <rFont val="Tahoma"/>
            <family val="2"/>
          </rPr>
          <t>Utilizzare la tendina per selezionare il tipo e la dimensione del datore di lavoro/cliente</t>
        </r>
      </text>
    </comment>
    <comment ref="D102" authorId="0" shapeId="0" xr:uid="{00000000-0006-0000-0200-000055000000}">
      <text>
        <r>
          <rPr>
            <sz val="9"/>
            <color indexed="81"/>
            <rFont val="Tahoma"/>
            <family val="2"/>
          </rPr>
          <t>Indicare il settore di attività in cui opera il datore di lavoro/cliente. In caso di settori multipli indicare quello in cui si è operato/si opera</t>
        </r>
      </text>
    </comment>
    <comment ref="D103" authorId="0" shapeId="0" xr:uid="{00000000-0006-0000-0200-00005600000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xr:uid="{00000000-0006-0000-0200-000057000000}">
      <text>
        <r>
          <rPr>
            <sz val="9"/>
            <color indexed="81"/>
            <rFont val="Tahoma"/>
            <family val="2"/>
          </rPr>
          <t>Utilizzare la tendina per selezionare la macro-area di riferimento</t>
        </r>
      </text>
    </comment>
    <comment ref="D105" authorId="0" shapeId="0" xr:uid="{00000000-0006-0000-0200-000058000000}">
      <text>
        <r>
          <rPr>
            <sz val="9"/>
            <color indexed="81"/>
            <rFont val="Tahoma"/>
            <family val="2"/>
          </rPr>
          <t>Indicare le attività svolte per il datore di lavoro/cliente</t>
        </r>
      </text>
    </comment>
    <comment ref="D106" authorId="0" shapeId="0" xr:uid="{00000000-0006-0000-0200-000059000000}">
      <text>
        <r>
          <rPr>
            <sz val="9"/>
            <color indexed="81"/>
            <rFont val="Tahoma"/>
            <family val="2"/>
          </rPr>
          <t>Indicare le principali responsabilità affidate dal datore di lavoro/cliente</t>
        </r>
      </text>
    </comment>
    <comment ref="D108" authorId="1" shapeId="0" xr:uid="{00000000-0006-0000-0200-00005A00000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xr:uid="{00000000-0006-0000-0200-00005B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xr:uid="{00000000-0006-0000-0200-00005C000000}">
      <text>
        <r>
          <rPr>
            <sz val="9"/>
            <color indexed="81"/>
            <rFont val="Tahoma"/>
            <family val="2"/>
          </rPr>
          <t>Indicare la denominazione del datore di lavoro/cliente</t>
        </r>
      </text>
    </comment>
    <comment ref="D111" authorId="0" shapeId="0" xr:uid="{00000000-0006-0000-0200-00005D000000}">
      <text>
        <r>
          <rPr>
            <sz val="9"/>
            <color indexed="81"/>
            <rFont val="Tahoma"/>
            <family val="2"/>
          </rPr>
          <t>Indicare il comune in cui ha sede il datore di lavoro/cliente. In caso di sedi multiple indicare quella presso la quale si è operato/si opera</t>
        </r>
      </text>
    </comment>
    <comment ref="D112" authorId="0" shapeId="0" xr:uid="{00000000-0006-0000-0200-00005E000000}">
      <text>
        <r>
          <rPr>
            <sz val="9"/>
            <color indexed="81"/>
            <rFont val="Tahoma"/>
            <family val="2"/>
          </rPr>
          <t>Indicare la provincia in cui ha sede il datore di lavoro/cliente. In caso di sedi multiple indicare quella presso la quale si è operato/si opera</t>
        </r>
      </text>
    </comment>
    <comment ref="D113" authorId="0" shapeId="0" xr:uid="{00000000-0006-0000-0200-00005F000000}">
      <text>
        <r>
          <rPr>
            <sz val="9"/>
            <color indexed="81"/>
            <rFont val="Tahoma"/>
            <family val="2"/>
          </rPr>
          <t>Utilizzare la tendina per selezionare il tipo e la dimensione del datore di lavoro/cliente</t>
        </r>
      </text>
    </comment>
    <comment ref="D114" authorId="0" shapeId="0" xr:uid="{00000000-0006-0000-0200-000060000000}">
      <text>
        <r>
          <rPr>
            <sz val="9"/>
            <color indexed="81"/>
            <rFont val="Tahoma"/>
            <family val="2"/>
          </rPr>
          <t>Indicare il settore di attività in cui opera il datore di lavoro/cliente. In caso di settori multipli indicare quello in cui si è operato/si opera</t>
        </r>
      </text>
    </comment>
    <comment ref="D115" authorId="0" shapeId="0" xr:uid="{00000000-0006-0000-0200-00006100000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xr:uid="{00000000-0006-0000-0200-000062000000}">
      <text>
        <r>
          <rPr>
            <sz val="9"/>
            <color indexed="81"/>
            <rFont val="Tahoma"/>
            <family val="2"/>
          </rPr>
          <t>Utilizzare la tendina per selezionare la macro-area di riferimento</t>
        </r>
      </text>
    </comment>
    <comment ref="D117" authorId="0" shapeId="0" xr:uid="{00000000-0006-0000-0200-000063000000}">
      <text>
        <r>
          <rPr>
            <sz val="9"/>
            <color indexed="81"/>
            <rFont val="Tahoma"/>
            <family val="2"/>
          </rPr>
          <t>Indicare le attività svolte per il datore di lavoro/cliente</t>
        </r>
      </text>
    </comment>
    <comment ref="D118" authorId="0" shapeId="0" xr:uid="{00000000-0006-0000-0200-000064000000}">
      <text>
        <r>
          <rPr>
            <sz val="9"/>
            <color indexed="81"/>
            <rFont val="Tahoma"/>
            <family val="2"/>
          </rPr>
          <t>Indicare le principali responsabilità affidate dal datore di lavoro/cliente</t>
        </r>
      </text>
    </comment>
    <comment ref="D120" authorId="1" shapeId="0" xr:uid="{00000000-0006-0000-0200-00006500000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xr:uid="{00000000-0006-0000-0200-000066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xr:uid="{00000000-0006-0000-0200-000067000000}">
      <text>
        <r>
          <rPr>
            <sz val="9"/>
            <color indexed="81"/>
            <rFont val="Tahoma"/>
            <family val="2"/>
          </rPr>
          <t>Indicare la denominazione del datore di lavoro/cliente</t>
        </r>
      </text>
    </comment>
    <comment ref="D123" authorId="0" shapeId="0" xr:uid="{00000000-0006-0000-0200-000068000000}">
      <text>
        <r>
          <rPr>
            <sz val="9"/>
            <color indexed="81"/>
            <rFont val="Tahoma"/>
            <family val="2"/>
          </rPr>
          <t>Indicare il comune in cui ha sede il datore di lavoro/cliente. In caso di sedi multiple indicare quella presso la quale si è operato/si opera</t>
        </r>
      </text>
    </comment>
    <comment ref="D124" authorId="0" shapeId="0" xr:uid="{00000000-0006-0000-0200-000069000000}">
      <text>
        <r>
          <rPr>
            <sz val="9"/>
            <color indexed="81"/>
            <rFont val="Tahoma"/>
            <family val="2"/>
          </rPr>
          <t>Indicare la provincia in cui ha sede il datore di lavoro/cliente. In caso di sedi multiple indicare quella presso la quale si è operato/si opera</t>
        </r>
      </text>
    </comment>
    <comment ref="D125" authorId="0" shapeId="0" xr:uid="{00000000-0006-0000-0200-00006A000000}">
      <text>
        <r>
          <rPr>
            <sz val="9"/>
            <color indexed="81"/>
            <rFont val="Tahoma"/>
            <family val="2"/>
          </rPr>
          <t>Utilizzare la tendina per selezionare il tipo e la dimensione del datore di lavoro/cliente</t>
        </r>
      </text>
    </comment>
    <comment ref="D126" authorId="0" shapeId="0" xr:uid="{00000000-0006-0000-0200-00006B000000}">
      <text>
        <r>
          <rPr>
            <sz val="9"/>
            <color indexed="81"/>
            <rFont val="Tahoma"/>
            <family val="2"/>
          </rPr>
          <t>Indicare il settore di attività in cui opera il datore di lavoro/cliente. In caso di settori multipli indicare quello in cui si è operato/si opera</t>
        </r>
      </text>
    </comment>
    <comment ref="D127" authorId="0" shapeId="0" xr:uid="{00000000-0006-0000-0200-00006C00000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xr:uid="{00000000-0006-0000-0200-00006D000000}">
      <text>
        <r>
          <rPr>
            <sz val="9"/>
            <color indexed="81"/>
            <rFont val="Tahoma"/>
            <family val="2"/>
          </rPr>
          <t>Utilizzare la tendina per selezionare la macro-area di riferimento</t>
        </r>
      </text>
    </comment>
    <comment ref="D129" authorId="0" shapeId="0" xr:uid="{00000000-0006-0000-0200-00006E000000}">
      <text>
        <r>
          <rPr>
            <sz val="9"/>
            <color indexed="81"/>
            <rFont val="Tahoma"/>
            <family val="2"/>
          </rPr>
          <t>Indicare le attività svolte per il datore di lavoro/cliente</t>
        </r>
      </text>
    </comment>
    <comment ref="D130" authorId="0" shapeId="0" xr:uid="{00000000-0006-0000-0200-00006F00000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300-000001000000}">
      <text>
        <r>
          <rPr>
            <sz val="9"/>
            <color indexed="81"/>
            <rFont val="Tahoma"/>
            <family val="2"/>
          </rPr>
          <t>Campo a compilazione automatica</t>
        </r>
      </text>
    </comment>
    <comment ref="D12" authorId="0" shapeId="0" xr:uid="{00000000-0006-0000-0300-00000200000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xr:uid="{00000000-0006-0000-0300-000003000000}">
      <text>
        <r>
          <rPr>
            <sz val="9"/>
            <color indexed="81"/>
            <rFont val="Tahoma"/>
            <family val="2"/>
          </rPr>
          <t>Utilizzare la tendina per selezionare l'ambito di rilevanza geografica del bando pubblico valutato</t>
        </r>
      </text>
    </comment>
    <comment ref="D14" authorId="0" shapeId="0" xr:uid="{00000000-0006-0000-0300-000004000000}">
      <text>
        <r>
          <rPr>
            <sz val="9"/>
            <color indexed="81"/>
            <rFont val="Tahoma"/>
            <family val="2"/>
          </rPr>
          <t>Utilizzare la tendina per selezionare la tematica rilevante per il bando pubblico valutato</t>
        </r>
      </text>
    </comment>
    <comment ref="D15" authorId="0" shapeId="0" xr:uid="{00000000-0006-0000-0300-000005000000}">
      <text>
        <r>
          <rPr>
            <sz val="9"/>
            <color indexed="81"/>
            <rFont val="Tahoma"/>
            <family val="2"/>
          </rPr>
          <t>Indicare i riferimenti relativi al bando pubblico valutato dando conto, anche, degli estremi di pubblicazione (p.e. GUUE, GURI, BURL, etc.)</t>
        </r>
      </text>
    </comment>
    <comment ref="D16" authorId="0" shapeId="0" xr:uid="{00000000-0006-0000-0300-000006000000}">
      <text>
        <r>
          <rPr>
            <sz val="9"/>
            <color indexed="81"/>
            <rFont val="Tahoma"/>
            <family val="2"/>
          </rPr>
          <t>Descrivere sinteticamente gli obiettivi specifici del bando pubblico valutato</t>
        </r>
      </text>
    </comment>
    <comment ref="D17" authorId="0" shapeId="0" xr:uid="{00000000-0006-0000-0300-000007000000}">
      <text>
        <r>
          <rPr>
            <sz val="9"/>
            <color indexed="81"/>
            <rFont val="Tahoma"/>
            <family val="2"/>
          </rPr>
          <t>Indicare l'anno di pubblicazione del bando pubblico valutato</t>
        </r>
      </text>
    </comment>
    <comment ref="D18" authorId="0" shapeId="0" xr:uid="{00000000-0006-0000-0300-000008000000}">
      <text>
        <r>
          <rPr>
            <sz val="9"/>
            <color indexed="81"/>
            <rFont val="Tahoma"/>
            <family val="2"/>
          </rPr>
          <t>Utilizzare la tendina per selezionare il numero di progetti valutati nell'ambito del bando pubblico descritto</t>
        </r>
      </text>
    </comment>
    <comment ref="D19" authorId="0" shapeId="0" xr:uid="{00000000-0006-0000-0300-000009000000}">
      <text>
        <r>
          <rPr>
            <sz val="9"/>
            <color indexed="81"/>
            <rFont val="Tahoma"/>
            <family val="2"/>
          </rPr>
          <t>Utilizzare la tendina per selezionare la classe di investimento medio dei progetti valutati nell'ambito del bando pubblico descritto</t>
        </r>
      </text>
    </comment>
    <comment ref="D21" authorId="0" shapeId="0" xr:uid="{00000000-0006-0000-0300-00000A00000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xr:uid="{00000000-0006-0000-0300-00000B000000}">
      <text>
        <r>
          <rPr>
            <sz val="9"/>
            <color indexed="81"/>
            <rFont val="Tahoma"/>
            <family val="2"/>
          </rPr>
          <t>Utilizzare la tendina per selezionare l'ambito di rilevanza geografica del bando pubblico valutato</t>
        </r>
      </text>
    </comment>
    <comment ref="D23" authorId="0" shapeId="0" xr:uid="{00000000-0006-0000-0300-00000C000000}">
      <text>
        <r>
          <rPr>
            <sz val="9"/>
            <color indexed="81"/>
            <rFont val="Tahoma"/>
            <family val="2"/>
          </rPr>
          <t>Utilizzare la tendina per selezionare la tematica rilevante per il bando pubblico valutato</t>
        </r>
      </text>
    </comment>
    <comment ref="D24" authorId="0" shapeId="0" xr:uid="{00000000-0006-0000-0300-00000D000000}">
      <text>
        <r>
          <rPr>
            <sz val="9"/>
            <color indexed="81"/>
            <rFont val="Tahoma"/>
            <family val="2"/>
          </rPr>
          <t>Indicare i riferimenti relativi al bando pubblico valutato dando conto, anche, degli estremi di pubblicazione (p.e. GUUE, GURI, BURL, etc.)</t>
        </r>
      </text>
    </comment>
    <comment ref="D25" authorId="0" shapeId="0" xr:uid="{00000000-0006-0000-0300-00000E000000}">
      <text>
        <r>
          <rPr>
            <sz val="9"/>
            <color indexed="81"/>
            <rFont val="Tahoma"/>
            <family val="2"/>
          </rPr>
          <t>Descrivere sinteticamente gli obiettivi specifici del bando pubblico valutato</t>
        </r>
      </text>
    </comment>
    <comment ref="D26" authorId="0" shapeId="0" xr:uid="{00000000-0006-0000-0300-00000F000000}">
      <text>
        <r>
          <rPr>
            <sz val="9"/>
            <color indexed="81"/>
            <rFont val="Tahoma"/>
            <family val="2"/>
          </rPr>
          <t>Indicare l'anno di pubblicazione del bando pubblico valutato</t>
        </r>
      </text>
    </comment>
    <comment ref="D27" authorId="0" shapeId="0" xr:uid="{00000000-0006-0000-0300-000010000000}">
      <text>
        <r>
          <rPr>
            <sz val="9"/>
            <color indexed="81"/>
            <rFont val="Tahoma"/>
            <family val="2"/>
          </rPr>
          <t>Utilizzare la tendina per selezionare il numero di progetti valutati nell'ambito del bando pubblico descritto</t>
        </r>
      </text>
    </comment>
    <comment ref="D28" authorId="0" shapeId="0" xr:uid="{00000000-0006-0000-0300-000011000000}">
      <text>
        <r>
          <rPr>
            <sz val="9"/>
            <color indexed="81"/>
            <rFont val="Tahoma"/>
            <family val="2"/>
          </rPr>
          <t>Utilizzare la tendina per selezionare la classe di investimento medio dei progetti valutati nell'ambito del bando pubblico descritto</t>
        </r>
      </text>
    </comment>
    <comment ref="D30" authorId="0" shapeId="0" xr:uid="{00000000-0006-0000-0300-00001200000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xr:uid="{00000000-0006-0000-0300-000013000000}">
      <text>
        <r>
          <rPr>
            <sz val="9"/>
            <color indexed="81"/>
            <rFont val="Tahoma"/>
            <family val="2"/>
          </rPr>
          <t>Utilizzare la tendina per selezionare l'ambito di rilevanza geografica del bando pubblico valutato</t>
        </r>
      </text>
    </comment>
    <comment ref="D32" authorId="0" shapeId="0" xr:uid="{00000000-0006-0000-0300-000014000000}">
      <text>
        <r>
          <rPr>
            <sz val="9"/>
            <color indexed="81"/>
            <rFont val="Tahoma"/>
            <family val="2"/>
          </rPr>
          <t>Utilizzare la tendina per selezionare la tematica rilevante per il bando pubblico valutato</t>
        </r>
      </text>
    </comment>
    <comment ref="D33" authorId="0" shapeId="0" xr:uid="{00000000-0006-0000-0300-000015000000}">
      <text>
        <r>
          <rPr>
            <sz val="9"/>
            <color indexed="81"/>
            <rFont val="Tahoma"/>
            <family val="2"/>
          </rPr>
          <t>Indicare i riferimenti relativi al bando pubblico valutato dando conto, anche, degli estremi di pubblicazione (p.e. GUUE, GURI, BURL, etc.)</t>
        </r>
      </text>
    </comment>
    <comment ref="D34" authorId="0" shapeId="0" xr:uid="{00000000-0006-0000-0300-000016000000}">
      <text>
        <r>
          <rPr>
            <sz val="9"/>
            <color indexed="81"/>
            <rFont val="Tahoma"/>
            <family val="2"/>
          </rPr>
          <t>Descrivere sinteticamente gli obiettivi specifici del bando pubblico valutato</t>
        </r>
      </text>
    </comment>
    <comment ref="D35" authorId="0" shapeId="0" xr:uid="{00000000-0006-0000-0300-000017000000}">
      <text>
        <r>
          <rPr>
            <sz val="9"/>
            <color indexed="81"/>
            <rFont val="Tahoma"/>
            <family val="2"/>
          </rPr>
          <t>Indicare l'anno di pubblicazione del bando pubblico valutato</t>
        </r>
      </text>
    </comment>
    <comment ref="D36" authorId="0" shapeId="0" xr:uid="{00000000-0006-0000-0300-000018000000}">
      <text>
        <r>
          <rPr>
            <sz val="9"/>
            <color indexed="81"/>
            <rFont val="Tahoma"/>
            <family val="2"/>
          </rPr>
          <t>Utilizzare la tendina per selezionare il numero di progetti valutati nell'ambito del bando pubblico descritto</t>
        </r>
      </text>
    </comment>
    <comment ref="D37" authorId="0" shapeId="0" xr:uid="{00000000-0006-0000-0300-00001900000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400-000001000000}">
      <text>
        <r>
          <rPr>
            <sz val="9"/>
            <color indexed="81"/>
            <rFont val="Tahoma"/>
            <family val="2"/>
          </rPr>
          <t>Campo a compilazione automatica</t>
        </r>
      </text>
    </comment>
    <comment ref="D11" authorId="0" shapeId="0" xr:uid="{00000000-0006-0000-0400-000002000000}">
      <text>
        <r>
          <rPr>
            <sz val="9"/>
            <color indexed="81"/>
            <rFont val="Tahoma"/>
            <family val="2"/>
          </rPr>
          <t>Campo a compilazione automatica</t>
        </r>
      </text>
    </comment>
    <comment ref="D12" authorId="0" shapeId="0" xr:uid="{00000000-0006-0000-0400-000003000000}">
      <text>
        <r>
          <rPr>
            <sz val="9"/>
            <color indexed="81"/>
            <rFont val="Tahoma"/>
            <family val="2"/>
          </rPr>
          <t>Campo a compilazione automatica</t>
        </r>
      </text>
    </comment>
    <comment ref="D13" authorId="0" shapeId="0" xr:uid="{00000000-0006-0000-0400-000004000000}">
      <text>
        <r>
          <rPr>
            <sz val="9"/>
            <color indexed="81"/>
            <rFont val="Tahoma"/>
            <family val="2"/>
          </rPr>
          <t>Campo a compilazione automatica</t>
        </r>
      </text>
    </comment>
    <comment ref="D14" authorId="0" shapeId="0" xr:uid="{00000000-0006-0000-0400-000005000000}">
      <text>
        <r>
          <rPr>
            <sz val="9"/>
            <color indexed="81"/>
            <rFont val="Tahoma"/>
            <family val="2"/>
          </rPr>
          <t>Campo a compilazione automatica</t>
        </r>
      </text>
    </comment>
    <comment ref="D16" authorId="0" shapeId="0" xr:uid="{00000000-0006-0000-0400-000006000000}">
      <text>
        <r>
          <rPr>
            <sz val="9"/>
            <color indexed="81"/>
            <rFont val="Tahoma"/>
            <family val="2"/>
          </rPr>
          <t>Campo a compilazione automatica</t>
        </r>
      </text>
    </comment>
    <comment ref="D17" authorId="0" shapeId="0" xr:uid="{00000000-0006-0000-0400-000007000000}">
      <text>
        <r>
          <rPr>
            <sz val="9"/>
            <color indexed="81"/>
            <rFont val="Tahoma"/>
            <family val="2"/>
          </rPr>
          <t>Campo a compilazione automatica</t>
        </r>
      </text>
    </comment>
    <comment ref="D18" authorId="0" shapeId="0" xr:uid="{00000000-0006-0000-0400-000008000000}">
      <text>
        <r>
          <rPr>
            <sz val="9"/>
            <color indexed="81"/>
            <rFont val="Tahoma"/>
            <family val="2"/>
          </rPr>
          <t>Campo a compilazione automatica</t>
        </r>
      </text>
    </comment>
    <comment ref="D19" authorId="0" shapeId="0" xr:uid="{00000000-0006-0000-0400-000009000000}">
      <text>
        <r>
          <rPr>
            <sz val="9"/>
            <color indexed="81"/>
            <rFont val="Tahoma"/>
            <family val="2"/>
          </rPr>
          <t>Campo a compilazione automatica</t>
        </r>
      </text>
    </comment>
    <comment ref="D22" authorId="0" shapeId="0" xr:uid="{00000000-0006-0000-0400-00000A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xr:uid="{00000000-0006-0000-0400-00000B000000}">
      <text>
        <r>
          <rPr>
            <sz val="9"/>
            <color indexed="81"/>
            <rFont val="Tahoma"/>
            <family val="2"/>
          </rPr>
          <t>Campo a compilazione automatica</t>
        </r>
      </text>
    </comment>
    <comment ref="D25" authorId="0" shapeId="0" xr:uid="{00000000-0006-0000-0400-00000C000000}">
      <text>
        <r>
          <rPr>
            <sz val="9"/>
            <color indexed="81"/>
            <rFont val="Tahoma"/>
            <family val="2"/>
          </rPr>
          <t>Campo a compilazione automatica</t>
        </r>
      </text>
    </comment>
    <comment ref="D26" authorId="0" shapeId="0" xr:uid="{00000000-0006-0000-0400-00000D000000}">
      <text>
        <r>
          <rPr>
            <sz val="9"/>
            <color indexed="81"/>
            <rFont val="Tahoma"/>
            <family val="2"/>
          </rPr>
          <t>Campo a compilazione automatica</t>
        </r>
      </text>
    </comment>
    <comment ref="D27" authorId="0" shapeId="0" xr:uid="{00000000-0006-0000-0400-00000E000000}">
      <text>
        <r>
          <rPr>
            <sz val="9"/>
            <color indexed="81"/>
            <rFont val="Tahoma"/>
            <family val="2"/>
          </rPr>
          <t>Campo a compilazione automatica</t>
        </r>
      </text>
    </comment>
    <comment ref="D28" authorId="0" shapeId="0" xr:uid="{00000000-0006-0000-0400-00000F000000}">
      <text>
        <r>
          <rPr>
            <sz val="9"/>
            <color indexed="81"/>
            <rFont val="Tahoma"/>
            <family val="2"/>
          </rPr>
          <t>Campo a compilazione automatica</t>
        </r>
      </text>
    </comment>
    <comment ref="D29" authorId="0" shapeId="0" xr:uid="{00000000-0006-0000-0400-000010000000}">
      <text>
        <r>
          <rPr>
            <sz val="9"/>
            <color indexed="81"/>
            <rFont val="Tahoma"/>
            <family val="2"/>
          </rPr>
          <t>Campo a compilazione automatica</t>
        </r>
      </text>
    </comment>
    <comment ref="D30" authorId="0" shapeId="0" xr:uid="{00000000-0006-0000-0400-000011000000}">
      <text>
        <r>
          <rPr>
            <sz val="9"/>
            <color indexed="81"/>
            <rFont val="Tahoma"/>
            <family val="2"/>
          </rPr>
          <t>Campo a compilazione automatica</t>
        </r>
      </text>
    </comment>
    <comment ref="D31" authorId="0" shapeId="0" xr:uid="{00000000-0006-0000-0400-000012000000}">
      <text>
        <r>
          <rPr>
            <sz val="9"/>
            <color indexed="81"/>
            <rFont val="Tahoma"/>
            <family val="2"/>
          </rPr>
          <t>Campo a compilazione automatica</t>
        </r>
      </text>
    </comment>
    <comment ref="D32" authorId="0" shapeId="0" xr:uid="{00000000-0006-0000-0400-000013000000}">
      <text>
        <r>
          <rPr>
            <sz val="9"/>
            <color indexed="81"/>
            <rFont val="Tahoma"/>
            <family val="2"/>
          </rPr>
          <t>Campo a compilazione automatica</t>
        </r>
      </text>
    </comment>
    <comment ref="D33" authorId="0" shapeId="0" xr:uid="{00000000-0006-0000-0400-000014000000}">
      <text>
        <r>
          <rPr>
            <sz val="9"/>
            <color indexed="81"/>
            <rFont val="Tahoma"/>
            <family val="2"/>
          </rPr>
          <t>Campo a compilazione automatica</t>
        </r>
      </text>
    </comment>
    <comment ref="D35" authorId="0" shapeId="0" xr:uid="{00000000-0006-0000-0400-000015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xr:uid="{00000000-0006-0000-0400-000016000000}">
      <text>
        <r>
          <rPr>
            <sz val="9"/>
            <color indexed="81"/>
            <rFont val="Tahoma"/>
            <family val="2"/>
          </rPr>
          <t>Campo a compilazione automatica</t>
        </r>
      </text>
    </comment>
    <comment ref="D40" authorId="0" shapeId="0" xr:uid="{00000000-0006-0000-0400-000017000000}">
      <text>
        <r>
          <rPr>
            <sz val="9"/>
            <color indexed="81"/>
            <rFont val="Tahoma"/>
            <family val="2"/>
          </rPr>
          <t>Campo a compilazione automatica</t>
        </r>
      </text>
    </comment>
    <comment ref="D41" authorId="0" shapeId="0" xr:uid="{00000000-0006-0000-0400-000018000000}">
      <text>
        <r>
          <rPr>
            <sz val="9"/>
            <color indexed="81"/>
            <rFont val="Tahoma"/>
            <family val="2"/>
          </rPr>
          <t>Campo a compilazione automatica</t>
        </r>
      </text>
    </comment>
    <comment ref="D42" authorId="0" shapeId="0" xr:uid="{00000000-0006-0000-0400-000019000000}">
      <text>
        <r>
          <rPr>
            <sz val="9"/>
            <color indexed="81"/>
            <rFont val="Tahoma"/>
            <family val="2"/>
          </rPr>
          <t>Campo a compilazione automatica</t>
        </r>
      </text>
    </comment>
    <comment ref="D44" authorId="0" shapeId="0" xr:uid="{00000000-0006-0000-0400-00001A000000}">
      <text>
        <r>
          <rPr>
            <sz val="9"/>
            <color indexed="81"/>
            <rFont val="Tahoma"/>
            <family val="2"/>
          </rPr>
          <t>Campo a compilazione automatica</t>
        </r>
      </text>
    </comment>
    <comment ref="D45" authorId="0" shapeId="0" xr:uid="{00000000-0006-0000-0400-00001B000000}">
      <text>
        <r>
          <rPr>
            <sz val="9"/>
            <color indexed="81"/>
            <rFont val="Tahoma"/>
            <family val="2"/>
          </rPr>
          <t>Campo a compilazione automatica</t>
        </r>
      </text>
    </comment>
    <comment ref="D46" authorId="0" shapeId="0" xr:uid="{00000000-0006-0000-0400-00001C000000}">
      <text>
        <r>
          <rPr>
            <sz val="9"/>
            <color indexed="81"/>
            <rFont val="Tahoma"/>
            <family val="2"/>
          </rPr>
          <t>Campo a compilazione automatica</t>
        </r>
      </text>
    </comment>
    <comment ref="D47" authorId="0" shapeId="0" xr:uid="{00000000-0006-0000-0400-00001D000000}">
      <text>
        <r>
          <rPr>
            <sz val="9"/>
            <color indexed="81"/>
            <rFont val="Tahoma"/>
            <family val="2"/>
          </rPr>
          <t>Campo a compilazione automatica</t>
        </r>
      </text>
    </comment>
    <comment ref="D50" authorId="0" shapeId="0" xr:uid="{00000000-0006-0000-0400-00001E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xr:uid="{00000000-0006-0000-0400-00001F000000}">
      <text>
        <r>
          <rPr>
            <sz val="9"/>
            <color indexed="81"/>
            <rFont val="Tahoma"/>
            <family val="2"/>
          </rPr>
          <t>Campo a compilazione automatica</t>
        </r>
      </text>
    </comment>
    <comment ref="D53" authorId="0" shapeId="0" xr:uid="{00000000-0006-0000-0400-000020000000}">
      <text>
        <r>
          <rPr>
            <sz val="9"/>
            <color indexed="81"/>
            <rFont val="Tahoma"/>
            <family val="2"/>
          </rPr>
          <t>Campo a compilazione automatica</t>
        </r>
      </text>
    </comment>
    <comment ref="D54" authorId="0" shapeId="0" xr:uid="{00000000-0006-0000-0400-000021000000}">
      <text>
        <r>
          <rPr>
            <sz val="9"/>
            <color indexed="81"/>
            <rFont val="Tahoma"/>
            <family val="2"/>
          </rPr>
          <t>Campo a compilazione automatica</t>
        </r>
      </text>
    </comment>
    <comment ref="D55" authorId="0" shapeId="0" xr:uid="{00000000-0006-0000-0400-000022000000}">
      <text>
        <r>
          <rPr>
            <sz val="9"/>
            <color indexed="81"/>
            <rFont val="Tahoma"/>
            <family val="2"/>
          </rPr>
          <t>Campo a compilazione automatica</t>
        </r>
      </text>
    </comment>
    <comment ref="D56" authorId="0" shapeId="0" xr:uid="{00000000-0006-0000-0400-000023000000}">
      <text>
        <r>
          <rPr>
            <sz val="9"/>
            <color indexed="81"/>
            <rFont val="Tahoma"/>
            <family val="2"/>
          </rPr>
          <t>Campo a compilazione automatica</t>
        </r>
      </text>
    </comment>
    <comment ref="D57" authorId="0" shapeId="0" xr:uid="{00000000-0006-0000-0400-000024000000}">
      <text>
        <r>
          <rPr>
            <sz val="9"/>
            <color indexed="81"/>
            <rFont val="Tahoma"/>
            <family val="2"/>
          </rPr>
          <t>Campo a compilazione automatica</t>
        </r>
      </text>
    </comment>
    <comment ref="D58" authorId="0" shapeId="0" xr:uid="{00000000-0006-0000-0400-000025000000}">
      <text>
        <r>
          <rPr>
            <sz val="9"/>
            <color indexed="81"/>
            <rFont val="Tahoma"/>
            <family val="2"/>
          </rPr>
          <t>Campo a compilazione automatica</t>
        </r>
      </text>
    </comment>
    <comment ref="D59" authorId="0" shapeId="0" xr:uid="{00000000-0006-0000-0400-000026000000}">
      <text>
        <r>
          <rPr>
            <sz val="9"/>
            <color indexed="81"/>
            <rFont val="Tahoma"/>
            <family val="2"/>
          </rPr>
          <t>Campo a compilazione automatica</t>
        </r>
      </text>
    </comment>
    <comment ref="D60" authorId="0" shapeId="0" xr:uid="{00000000-0006-0000-0400-000027000000}">
      <text>
        <r>
          <rPr>
            <sz val="9"/>
            <color indexed="81"/>
            <rFont val="Tahoma"/>
            <family val="2"/>
          </rPr>
          <t>Campo a compilazione automatica</t>
        </r>
      </text>
    </comment>
    <comment ref="D61" authorId="0" shapeId="0" xr:uid="{00000000-0006-0000-0400-000028000000}">
      <text>
        <r>
          <rPr>
            <sz val="9"/>
            <color indexed="81"/>
            <rFont val="Tahoma"/>
            <family val="2"/>
          </rPr>
          <t>Campo a compilazione automatica</t>
        </r>
      </text>
    </comment>
    <comment ref="D64" authorId="0" shapeId="0" xr:uid="{00000000-0006-0000-0400-000029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<sst xmlns="http://schemas.openxmlformats.org/spreadsheetml/2006/main" count="1012" uniqueCount="750">
  <si>
    <t>Economista dell'innovazione ha associato alla formazione Unversitaria di carattere aziendalistico una formazione post laurea di un anno a tempo pieno  di gestione dei processi di innovazione tecnologica realizzata a Milano presso la FAST nel 1989/1990 e una formazione sulla gestione  della proprietà intellettuale nel 2007-2008 acquisendo un Master di I livello con Bologna Business School che le ha , tra l'altro, permesso di  sviluppare con la Fondazione Cassa di Risparmio di Imola, il primo prototipo di premio per la brevettazione internazionale che è stato successivamente adottato nell'ambito dell'iniziativa nazionale di Invitalia - Brevetti +. Sempre attenta alle nuove espressioni in cui si presenta l'innovazione, ha seguito corsi executive (2014-2015) e  formazione specifica sui temi della filantropia strategica, l'impact investment e l'imprenditorialità sociale, con Fondazione Lang Italia, che le hanno permesso di partecipare a diverse conferenze e iniziative collegate. E' inoltre docente di imprenditorialtà -soft skills presso  il polo scientifco-didattico di Forlì dell'Alma Mater Unviersità di Bologna oltre che valutatrice e membro di commissioni di valutazione di primarie start up competition tra cui Global Social venture Competition, Tim Wcap, Women start up -weekend.</t>
    <phoneticPr fontId="13" type="noConversion"/>
  </si>
  <si>
    <t>Sempre attenta alle nuove espressioni in cui si presenta l'innovazione, ha seguito corsi executive (2014-2015) e  formazione specifica sui temi della filantropia strategica, l'impact investment e l'imprenditorialità sociale, con Fondazione Lang Italia, che le hanno permesso di partecipare a diverse conferenze e iniziative collegate. E' inoltre docente di imprenditorialtà -soft skills presso  il polo scientifco-didattico di Forlì dell'Alma Mater Unviersità di Bologna oltre che valutatrice e membro di commissioni di valutazione di primarie start up competition tra cui Global Social venture Competition, Tim Wcap, Women start up -weekend.</t>
  </si>
  <si>
    <t>Economista dell'innovazione e dell'imprenditorialità con solida reputazione. Professionista affermata e fortemente impegnata, con all'attivo più di venti anni di esperienza nei progetti di ricerca industriale, trasferimento tecnologico e innovazione nei settori applicativi dell'Energie, dell'Ambiente e del'iCT finanziati da fondi pubblici e gestiti da imprese private o da agenzie ed enti di ricerca pubblici (EP1,2,3,4,5) Ragguardevole esperienza di più di vent'anni nello sviluppo dell'imprenditorialità High tech (EP2,6,7)con Università, Organizzazioni pubbliche di ricerca e imprese attraverso la progettazione e gestione di specifiche azioni di promozione dell'imprenditorialità high-tech, la gestione di incubatori e programmi di incubazione, il mentoring di high e medium tech startup nel campo dell'Energie e dell'ICT. Ha inoltre collaborato con Sviluppo Italia (ora Invitalia), con il Ministero dell'Università e della Ricerca Scientifica, con ASTER, nella costruzione di un programma di per la promozione di spin-off (SPINNER) e con ERVET, la finanziaria di sviluppo regionale dell'Emilia Romagna e la Direzione generale Innovazione della Commissione Europea nella creazione del progetto KREO Network per lo sviluppo di un ecosistema regionale per l'imprenditorialità innovativa da ricerca. L'estesa conoscenza dei programmi di finanziamento europei per la Ricerca e l'innovazione e la specifica competenza nella gestione dei progetti di trasferimento tecnologico  e nella creazione e potenziamento di start-up high medium tech la rendono particolarmente valida negli aspetti di valutazione tecnica ex-ante, monitoraggio tecnico in itinere e valutazione tecnica ex-post.</t>
    <phoneticPr fontId="13" type="noConversion"/>
  </si>
  <si>
    <t>Professionista con più di 15 anni di esperienza di valutazione ex-ante ed ex-post e monitoraggio di programmi e progetti di Ricerca, trasferimento tecnologico, innovazione e creazione di nuove imprese innovative prevalentemente nell'ambito dei Programmi Quadro di finanziamento della Commissione Europea, Ha sviluppato un'efficiente approccio di gestione del processi di valutazione in grado di rispettare le scadenze senza sacrificare la qualità del lavoro grazie anche alla estesa esperienza di valutatore, osservatore e peer-reviewer di progetti .  E' tecnicamente estremamente competente soprattutto nella valutazione dei progetti di innovazione e creazione di nuove imprese. E' molto accurata nello scrivere rapporti e note in italiano ed inglese. I suoi documenti sono molto utili nell'assicurare un efficace trasferimento sia interno che esterno della conoscenza oltre che fornire chiare misure dell'impatto delle azioni avviate. Ha un atteggiamento pro-attivo nel suggerire e realizzare soluzioni che consentano la migliore valorizzazione dell'investimento progettuale al fine della realizzazione degli obiettivi dei programmi di finanziamento.</t>
    <phoneticPr fontId="13" type="noConversion"/>
  </si>
  <si>
    <t>2001, 2003, 2004, 2007, 2008</t>
    <phoneticPr fontId="13" type="noConversion"/>
  </si>
  <si>
    <t>Commissione Europea</t>
    <phoneticPr fontId="13" type="noConversion"/>
  </si>
  <si>
    <t>FP4- Global Change and Ecosystems, FP5- EESD, FP6 - Global Change and Ecosystems - Environment and Sustainable development Sub- programme</t>
    <phoneticPr fontId="13" type="noConversion"/>
  </si>
  <si>
    <t>2001, 2002, 2003</t>
    <phoneticPr fontId="13" type="noConversion"/>
  </si>
  <si>
    <t>Esperto dei monitoraggio e Rapporteur dell'analisi dell'attività annuale del Subprogramma Environment and sustainable development</t>
    <phoneticPr fontId="13" type="noConversion"/>
  </si>
  <si>
    <t>Osservatore delle valutazioni dei subprogrammi: FP5 Energy, Environment and sustainable development - 4th call of proposal) FP6 - Sustainable development, Global Change and ecosystems , 1st, 2nd and FP6-2005-SSP 7-a;  FP-ENV -2007-2 e ENV 2008-1st and 2nd call for proposals</t>
    <phoneticPr fontId="13" type="noConversion"/>
  </si>
  <si>
    <t>FP7, FP6 Sustainable development, Global Cahnge and Ecosistems, FP5 Energy, enviroment and sustainable development</t>
    <phoneticPr fontId="13" type="noConversion"/>
  </si>
  <si>
    <t xml:space="preserve">Peer Reviewer. Analisi e monitoraggio dell'implementazione del progetto nei 36 mesi .  Il progetto AUtOWARE ha lo scopo di implementare l'ecosistema per OPEN Cognitive Production Process Systems per facilitare l'accesso alle PMI ai differenti componenti per lo sviluppo di soluzione cognitive di automazione per processi di produzione industriale  </t>
    <phoneticPr fontId="13" type="noConversion"/>
  </si>
  <si>
    <t>Horizon 2020/Research &amp; Innovation Action.H2020-FOF-2016.  Autoware  EU 2.1.1.ref.  723909. Wireless Autonomous, reliable and resilient production operation Achitecture for cognitive manufacturing</t>
    <phoneticPr fontId="13" type="noConversion"/>
  </si>
  <si>
    <t>2017-2019</t>
    <phoneticPr fontId="13" type="noConversion"/>
  </si>
  <si>
    <t>Commisione Europea - Direzione Generale Ricerca- Direzione Ambiente/Sviluppo sostentibile</t>
    <phoneticPr fontId="13" type="noConversion"/>
  </si>
  <si>
    <t>Nell'incubatore si è occupata di Promozione e potenziamento di nuova imprenditorialità innovativa (tecnologica e sociale). Più di 400 busiens plan valutati, 25 imprese create e incubate. Nel centro per l'innovazione si è occupata della gestion dell'introduzione dell'innovazione basata su digitale nelle imprese (BPO).</t>
    <phoneticPr fontId="13" type="noConversion"/>
  </si>
  <si>
    <t>Commissione Europea - DG Connect</t>
    <phoneticPr fontId="13" type="noConversion"/>
  </si>
  <si>
    <t>Progettazione percorsi di incubazione rivolti in particolare alle donne e ai giovani, formazione sui temi di busienss plenning e mentorship alle ster-up.</t>
    <phoneticPr fontId="13" type="noConversion"/>
  </si>
  <si>
    <t>Esperta di imprenditorialità innovativa /incubazione femminile/tecnologica e sociale e Partner</t>
    <phoneticPr fontId="13" type="noConversion"/>
  </si>
  <si>
    <t>01/04/2005</t>
    <phoneticPr fontId="13" type="noConversion"/>
  </si>
  <si>
    <t>30/06/2017</t>
    <phoneticPr fontId="13" type="noConversion"/>
  </si>
  <si>
    <t>INNOVAMI</t>
    <phoneticPr fontId="13" type="noConversion"/>
  </si>
  <si>
    <t>Imola</t>
    <phoneticPr fontId="13" type="noConversion"/>
  </si>
  <si>
    <t>Bologna</t>
    <phoneticPr fontId="13" type="noConversion"/>
  </si>
  <si>
    <t>Incubatore e Centro per l'innovazione tecnologica.</t>
    <phoneticPr fontId="13" type="noConversion"/>
  </si>
  <si>
    <t>Co-fondatrice e Direttrice dell'Incubatore</t>
    <phoneticPr fontId="13" type="noConversion"/>
  </si>
  <si>
    <t>Coordinamento dell'unità OPET (Organizzazioni per la promozione delle tecnologie energetiche) e di numerose azioni promozionali per favori la partecipazione a programmi europei di dimostrazione e diffusione delle fonti energetiche non fossili e del risparmio energetico (biomasse per trasporti, geotermia a bassa entalpia, edifici con applicazioni solari attive e passive, industria dei metalli non ferrosi). L'unità Opet fondata dalla EC- DGXVII- Programma Thermie faceva parte di una reto di oltre 50 partner per aumentare la disseminazione e l'impiego delle tecnologie innnovative per l'uso razionale dell'energia e lo struttamento di energia sostenibile.</t>
    <phoneticPr fontId="13" type="noConversion"/>
  </si>
  <si>
    <t>01/09/1994</t>
    <phoneticPr fontId="13" type="noConversion"/>
  </si>
  <si>
    <t>Coordinatrice dell'Unità OPET. Impiegata di concetto con manzioni di Responsabile di Iniziative Internazionali.</t>
    <phoneticPr fontId="13" type="noConversion"/>
  </si>
  <si>
    <t>01/12/2016</t>
    <phoneticPr fontId="13" type="noConversion"/>
  </si>
  <si>
    <t>30/11/2018</t>
    <phoneticPr fontId="13" type="noConversion"/>
  </si>
  <si>
    <t>Impact Hub srl</t>
    <phoneticPr fontId="13" type="noConversion"/>
  </si>
  <si>
    <t>Incubazione, co-working ed eventi afferente a startup ad impatto sociale, ambientale, culturale</t>
    <phoneticPr fontId="13" type="noConversion"/>
  </si>
  <si>
    <t>RTD Project Manager- Quadro</t>
    <phoneticPr fontId="13" type="noConversion"/>
  </si>
  <si>
    <t>Gestione di progetti di ricerca e dimostrazione tecnologica (Brite-Euram e FP4) per partner industriali (Pirelli Spa, Fabbricazioni Nucleari Spa, Consorzio Fratelli Vergnano Spa). Gestione della dimostrazione e diffusione di tecnologie ambientali e di fora di investimento.</t>
    <phoneticPr fontId="13" type="noConversion"/>
  </si>
  <si>
    <t>01/10/1990</t>
    <phoneticPr fontId="13" type="noConversion"/>
  </si>
  <si>
    <t>31/08/1994</t>
    <phoneticPr fontId="13" type="noConversion"/>
  </si>
  <si>
    <t>FAST Federazione delle associazioni Scientifiche e Tecniche</t>
    <phoneticPr fontId="13" type="noConversion"/>
  </si>
  <si>
    <t>Diffusione tecnologica</t>
    <phoneticPr fontId="13" type="noConversion"/>
  </si>
  <si>
    <t>Coordinamento internazionale della partnership tecnica e definizione della metodologia di valutazione dei piloti del progetto.</t>
  </si>
  <si>
    <t xml:space="preserve"> Supporto al coordinamento tecnico ed amministrativo del progetto di logistica urbana della merci CITY-PORTS. INTERREG III B-CADSES. Consulente a contratto part-time</t>
    <phoneticPr fontId="13" type="noConversion"/>
  </si>
  <si>
    <t>RTD programme and project management and start-up development- Consulente a contratto part-time</t>
    <phoneticPr fontId="13" type="noConversion"/>
  </si>
  <si>
    <t>31/08/1995</t>
    <phoneticPr fontId="13" type="noConversion"/>
  </si>
  <si>
    <t>Apri Spa. Centro internazionale di ricerca per la cooperazione industriale</t>
    <phoneticPr fontId="13" type="noConversion"/>
  </si>
  <si>
    <t>Milano</t>
    <phoneticPr fontId="13" type="noConversion"/>
  </si>
  <si>
    <t>MI</t>
    <phoneticPr fontId="13" type="noConversion"/>
  </si>
  <si>
    <t>Consulenza programmi di finanziamento</t>
    <phoneticPr fontId="13" type="noConversion"/>
  </si>
  <si>
    <t>Progettazione e coordinamento di progetti di sviluppo tecnologico e dimostrazione di ICT finanziati da EC FP4 - Telematic application programme,EC DGV_ programma ADAPT BIS: 1. progetti di sviluppo tecnologico e dimostrazione di ICT  nella catena della fornitura del tessile-abbigliamento-distribuzione; 2. sviluppo di soluzione formative e organizzative per l'introduzione di applicazioni di supply -chain management e e commerce nelle reti della sub-fornitura dei sottri distretto emiliano-romagnoli delle macchine automatiche,,meccanica agricola, biomedical, stampaggio di materiale plastico.</t>
    <phoneticPr fontId="13" type="noConversion"/>
  </si>
  <si>
    <t>01/02/2002</t>
    <phoneticPr fontId="13" type="noConversion"/>
  </si>
  <si>
    <t>30/06/2005</t>
    <phoneticPr fontId="13" type="noConversion"/>
  </si>
  <si>
    <t>Responsabile Area "Tecnologie per la società dell'informazione". Quadro Full time</t>
    <phoneticPr fontId="13" type="noConversion"/>
  </si>
  <si>
    <t>SCS Azioninnova Spa</t>
    <phoneticPr fontId="13" type="noConversion"/>
  </si>
  <si>
    <t>Consulenza aziendale</t>
    <phoneticPr fontId="13" type="noConversion"/>
  </si>
  <si>
    <t>Consulenza e supporto al business development della Start-up Arcotronics Fuel Cells srl e dell'investitore Arcotronics Technologies spa attraverso la progettazione e implementazione di progetti internazionali e nazionali per la ricerca e lo sviluppo sperimentale di batterie agli ioni di litio per settore automotive e relative macchine di processo (FP7- ENIAC JU, Large scale integrating projects e STREP, MIUR FP5/FP6)</t>
    <phoneticPr fontId="13" type="noConversion"/>
  </si>
  <si>
    <t>Arcotronics Technologies Spa e da marzo 2010 Kemet Electronics Italia srl</t>
    <phoneticPr fontId="13" type="noConversion"/>
  </si>
  <si>
    <t>ASTER s.cons. p.a</t>
    <phoneticPr fontId="13" type="noConversion"/>
  </si>
  <si>
    <t>Bologna</t>
    <phoneticPr fontId="13" type="noConversion"/>
  </si>
  <si>
    <t>Agenzia regionale per l'innovazione e il trasferimento tecnologico</t>
    <phoneticPr fontId="13" type="noConversion"/>
  </si>
  <si>
    <t>BO</t>
    <phoneticPr fontId="13" type="noConversion"/>
  </si>
  <si>
    <t>02104061201</t>
    <phoneticPr fontId="13" type="noConversion"/>
  </si>
  <si>
    <t>italiao</t>
    <phoneticPr fontId="13" type="noConversion"/>
  </si>
  <si>
    <t>Inglese</t>
    <phoneticPr fontId="13" type="noConversion"/>
  </si>
  <si>
    <t>Francese</t>
    <phoneticPr fontId="13" type="noConversion"/>
  </si>
  <si>
    <t>Economia Aziendale</t>
    <phoneticPr fontId="13" type="noConversion"/>
  </si>
  <si>
    <t>1989</t>
    <phoneticPr fontId="13" type="noConversion"/>
  </si>
  <si>
    <t>Universiità Commerciale "Luigi Bocconi"</t>
    <phoneticPr fontId="13" type="noConversion"/>
  </si>
  <si>
    <t>100/110</t>
    <phoneticPr fontId="13" type="noConversion"/>
  </si>
  <si>
    <t>Il controllo di gestione in un progetto complesso realizzato in Joint Venture</t>
    <phoneticPr fontId="13" type="noConversion"/>
  </si>
  <si>
    <t>Sasso Marconi</t>
    <phoneticPr fontId="13" type="noConversion"/>
  </si>
  <si>
    <t>Produzione di componenti elettrici ed elettrochimici e macchine di processo</t>
    <phoneticPr fontId="13" type="noConversion"/>
  </si>
  <si>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</si>
  <si>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</si>
  <si>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</si>
  <si>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</si>
  <si>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</si>
  <si>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</si>
  <si>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</si>
  <si>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</si>
  <si>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</si>
  <si>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</si>
  <si>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</si>
  <si>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</si>
  <si>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</si>
  <si>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</si>
  <si>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</si>
  <si>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</si>
  <si>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</si>
  <si>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</si>
  <si>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</si>
  <si>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</si>
  <si>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</si>
  <si>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</si>
  <si>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</si>
  <si>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</si>
  <si>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</si>
  <si>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</si>
  <si>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</si>
  <si>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</si>
  <si>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</si>
  <si>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</si>
  <si>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</si>
  <si>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</si>
  <si>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</si>
  <si>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</si>
  <si>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</si>
  <si>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</si>
  <si>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</si>
  <si>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</si>
  <si>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</si>
  <si>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</si>
  <si>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</si>
  <si>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</si>
  <si>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</si>
  <si>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</si>
  <si>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</si>
  <si>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Paola</t>
    <phoneticPr fontId="13" type="noConversion"/>
  </si>
  <si>
    <t>Perini</t>
    <phoneticPr fontId="13" type="noConversion"/>
  </si>
  <si>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</si>
  <si>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</si>
  <si>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</si>
  <si>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</si>
  <si>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</si>
  <si>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</si>
  <si>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</si>
  <si>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</si>
  <si>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</si>
  <si>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</si>
  <si>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</si>
  <si>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</si>
  <si>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</si>
  <si>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</si>
  <si>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</si>
  <si>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</si>
  <si>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</si>
  <si>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</si>
  <si>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</si>
  <si>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</si>
  <si>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</si>
  <si>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</si>
  <si>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</si>
  <si>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</si>
  <si>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</si>
  <si>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</si>
  <si>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</si>
  <si>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</si>
  <si>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</si>
  <si>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</si>
  <si>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</si>
  <si>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</si>
  <si>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</si>
  <si>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</si>
  <si>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</si>
  <si>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</si>
  <si>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</si>
  <si>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</si>
  <si>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</si>
  <si>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</si>
  <si>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</si>
  <si>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</si>
  <si>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</si>
  <si>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</si>
  <si>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</si>
  <si>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</si>
  <si>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</si>
  <si>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</si>
  <si>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</si>
  <si>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</si>
  <si>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</si>
  <si>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</si>
  <si>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</si>
  <si>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</si>
  <si>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</si>
  <si>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</si>
  <si>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</si>
  <si>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</si>
  <si>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</si>
  <si>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</si>
  <si>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</si>
  <si>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</si>
  <si>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</si>
  <si>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</si>
  <si>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</si>
  <si>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</si>
  <si>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</si>
  <si>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</si>
  <si>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</si>
  <si>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</si>
  <si>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</si>
  <si>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</si>
  <si>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</si>
  <si>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</si>
  <si>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</si>
  <si>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</si>
  <si>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</si>
  <si>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</si>
  <si>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</si>
  <si>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</si>
  <si>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</si>
  <si>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</si>
  <si>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</si>
  <si>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</si>
  <si>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</si>
  <si>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</si>
  <si>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</si>
  <si>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</si>
  <si>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</si>
  <si>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</si>
  <si>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</si>
  <si>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</si>
  <si>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</si>
  <si>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</si>
  <si>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</si>
  <si>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indexed="8"/>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</si>
  <si>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</si>
  <si>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</si>
  <si>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</si>
  <si>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</si>
  <si>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</si>
  <si>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</si>
  <si>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</si>
  <si>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</si>
  <si>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</si>
  <si>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</si>
  <si>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</si>
  <si>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</si>
  <si>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</si>
  <si>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</si>
  <si>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</si>
  <si>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</si>
  <si>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</si>
  <si>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r>
      <t xml:space="preserve">Motivare come il </t>
    </r>
    <r>
      <rPr>
        <sz val="10"/>
        <color indexed="8"/>
        <rFont val="Arial"/>
        <family val="2"/>
      </rPr>
      <t>cursus studiorum</t>
    </r>
    <r>
      <rPr>
        <i/>
        <sz val="10"/>
        <color indexed="8"/>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</si>
  <si>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</si>
  <si>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</si>
  <si>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</si>
  <si>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</si>
  <si>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</si>
  <si>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</si>
  <si>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</si>
  <si>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</si>
  <si>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indexed="8"/>
        <rFont val="Arial"/>
        <family val="2"/>
      </rPr>
      <t>(gg/mm/aaaa)</t>
    </r>
  </si>
  <si>
    <r>
      <t xml:space="preserve">Data fine collaborazione </t>
    </r>
    <r>
      <rPr>
        <b/>
        <i/>
        <sz val="10"/>
        <color indexed="8"/>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</si>
  <si>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</si>
  <si>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</si>
  <si>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</si>
  <si>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</si>
  <si>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</si>
  <si>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</si>
  <si>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</si>
  <si>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</si>
  <si>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</si>
  <si>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</si>
  <si>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</si>
  <si>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</si>
  <si>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</si>
  <si>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</si>
  <si>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</si>
  <si>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</si>
  <si>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</si>
  <si>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</si>
  <si>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</si>
  <si>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</si>
  <si>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</si>
  <si>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</si>
  <si>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</si>
  <si>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</si>
  <si>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</si>
  <si>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</si>
  <si>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</si>
  <si>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</si>
  <si>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</si>
  <si>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</si>
  <si>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</si>
  <si>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</si>
  <si>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</si>
  <si>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</si>
  <si>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</si>
  <si>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</si>
  <si>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</si>
  <si>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</si>
  <si>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</si>
  <si>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</si>
  <si>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</si>
  <si>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</si>
  <si>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</si>
  <si>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</si>
  <si>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</si>
  <si>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</si>
  <si>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</si>
  <si>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indexed="8"/>
        <rFont val="Arial"/>
        <family val="2"/>
      </rPr>
      <t>cursus studiorum</t>
    </r>
  </si>
  <si>
    <t>Motivazioni esperienze professionali</t>
  </si>
  <si>
    <r>
      <t xml:space="preserve">Motivare come il </t>
    </r>
    <r>
      <rPr>
        <sz val="10"/>
        <color indexed="8"/>
        <rFont val="Arial"/>
        <family val="2"/>
      </rPr>
      <t>cursus studiorum</t>
    </r>
    <r>
      <rPr>
        <i/>
        <sz val="10"/>
        <color indexed="8"/>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</si>
  <si>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</si>
  <si>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</si>
  <si>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</si>
  <si>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</si>
  <si>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</si>
  <si>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</si>
  <si>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</si>
  <si>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</si>
  <si>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</si>
  <si>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</si>
  <si>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</si>
  <si>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</si>
  <si>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</si>
  <si>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</si>
  <si>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</si>
  <si>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</si>
  <si>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</si>
  <si>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</si>
  <si>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</si>
  <si>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</si>
  <si>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</si>
  <si>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</si>
  <si>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</si>
  <si>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</si>
  <si>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</si>
  <si>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</si>
  <si>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</si>
  <si>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</si>
  <si>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</si>
  <si>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</si>
  <si>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</si>
  <si>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</si>
  <si>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</si>
  <si>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</si>
  <si>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</si>
  <si>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</si>
  <si>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</si>
  <si>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</si>
  <si>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</si>
  <si>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</si>
  <si>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</si>
  <si>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</si>
  <si>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</si>
  <si>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</si>
  <si>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</si>
  <si>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</si>
  <si>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</si>
  <si>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</si>
  <si>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</si>
  <si>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</si>
  <si>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</si>
  <si>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</si>
  <si>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</si>
  <si>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</si>
  <si>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</si>
  <si>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</si>
  <si>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indexed="8"/>
        <rFont val="Arial"/>
        <family val="2"/>
      </rPr>
      <t>prima</t>
    </r>
    <r>
      <rPr>
        <i/>
        <sz val="10"/>
        <color indexed="8"/>
        <rFont val="Arial"/>
        <family val="2"/>
      </rPr>
      <t xml:space="preserve"> - selezionare la macro-area
Se si modifica la scelta relativa alla macro-area è necessario </t>
    </r>
    <r>
      <rPr>
        <b/>
        <i/>
        <u/>
        <sz val="10"/>
        <color indexed="8"/>
        <rFont val="Arial"/>
        <family val="2"/>
      </rPr>
      <t>effettuare nuovamente</t>
    </r>
    <r>
      <rPr>
        <i/>
        <sz val="10"/>
        <color indexed="8"/>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</si>
  <si>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</si>
  <si>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</si>
  <si>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</si>
  <si>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</si>
  <si>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</si>
  <si>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</si>
  <si>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</si>
  <si>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</si>
  <si>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</si>
  <si>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</si>
  <si>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</si>
  <si>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</si>
  <si>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</si>
  <si>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</si>
  <si>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</si>
  <si>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</si>
  <si>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</si>
  <si>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</si>
  <si>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</si>
  <si>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</si>
  <si>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</si>
  <si>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</si>
  <si>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</si>
  <si>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</si>
  <si>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</si>
  <si>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</si>
  <si>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</si>
  <si>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</si>
  <si>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</si>
  <si>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</si>
  <si>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</si>
  <si>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</si>
  <si>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</si>
  <si>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</si>
  <si>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</si>
  <si>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</si>
  <si>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</si>
  <si>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</si>
  <si>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</si>
  <si>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</si>
  <si>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</si>
  <si>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</si>
  <si>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</si>
  <si>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</si>
  <si>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</si>
  <si>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</si>
  <si>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</si>
  <si>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</si>
  <si>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</si>
  <si>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</si>
  <si>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</si>
  <si>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</si>
  <si>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</si>
  <si>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</si>
  <si>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</si>
  <si>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</si>
  <si>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</si>
  <si>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</si>
  <si>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</si>
  <si>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</si>
  <si>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</si>
  <si>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</si>
  <si>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</si>
  <si>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</si>
  <si>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</si>
  <si>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</si>
  <si>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</si>
  <si>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</si>
  <si>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</si>
  <si>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</si>
  <si>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</si>
  <si>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</si>
  <si>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</si>
  <si>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</si>
  <si>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</si>
  <si>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</si>
  <si>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</si>
  <si>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</si>
  <si>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</si>
  <si>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</si>
  <si>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</si>
  <si>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</si>
  <si>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</si>
  <si>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</si>
  <si>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</si>
  <si>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</si>
  <si>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</si>
  <si>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</si>
  <si>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</si>
  <si>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</si>
  <si>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</si>
  <si>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</si>
  <si>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</si>
  <si>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</si>
  <si>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</si>
  <si>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</si>
  <si>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</si>
  <si>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</si>
  <si>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</si>
  <si>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</si>
  <si>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</si>
  <si>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</si>
  <si>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</si>
  <si>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</si>
  <si>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</si>
  <si>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</si>
  <si>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</si>
  <si>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</si>
  <si>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</si>
  <si>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</si>
  <si>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</si>
  <si>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</si>
  <si>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</si>
  <si>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</si>
  <si>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</si>
  <si>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</si>
  <si>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</si>
  <si>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</si>
  <si>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</si>
  <si>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</si>
  <si>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</si>
  <si>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</si>
  <si>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</si>
  <si>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</si>
  <si>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</si>
  <si>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</si>
  <si>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</si>
  <si>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</si>
  <si>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</si>
  <si>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</si>
  <si>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</si>
  <si>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</si>
  <si>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</si>
  <si>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</si>
  <si>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</si>
  <si>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</si>
  <si>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</si>
  <si>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</si>
  <si>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</si>
  <si>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</si>
  <si>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</si>
  <si>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</si>
  <si>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</si>
  <si>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</si>
  <si>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</si>
  <si>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</si>
  <si>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</si>
  <si>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</si>
  <si>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</si>
  <si>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</si>
  <si>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</si>
  <si>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</si>
  <si>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</si>
  <si>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</si>
  <si>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</si>
  <si>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</si>
  <si>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</si>
  <si>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</si>
  <si>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</si>
  <si>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</si>
  <si>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</si>
  <si>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</si>
  <si>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</si>
  <si>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</si>
  <si>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</si>
  <si>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</si>
  <si>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</si>
  <si>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</si>
  <si>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</si>
  <si>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</si>
  <si>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</si>
  <si>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</si>
  <si>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</si>
  <si>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</si>
  <si>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</si>
  <si>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</si>
  <si>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</si>
  <si>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</si>
  <si>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</si>
  <si>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</si>
  <si>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</si>
  <si>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</si>
  <si>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</si>
  <si>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</si>
  <si>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</si>
  <si>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</si>
  <si>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</si>
  <si>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</si>
  <si>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</si>
  <si>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</si>
  <si>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</si>
  <si>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</si>
  <si>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</si>
  <si>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</si>
  <si>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</si>
  <si>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</si>
  <si>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</si>
  <si>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</si>
  <si>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</si>
  <si>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</si>
  <si>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</si>
  <si>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</si>
  <si>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</si>
  <si>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</si>
  <si>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</si>
  <si>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</si>
  <si>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</si>
  <si>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</si>
  <si>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</si>
  <si>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</si>
  <si>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</si>
  <si>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</si>
  <si>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</si>
  <si>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</si>
  <si>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</si>
  <si>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</si>
  <si>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</si>
  <si>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</si>
  <si>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</si>
  <si>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</si>
  <si>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</si>
  <si>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</si>
  <si>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</si>
  <si>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</si>
  <si>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</si>
  <si>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</si>
  <si>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</si>
  <si>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</si>
  <si>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</si>
  <si>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</si>
  <si>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</si>
  <si>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</si>
  <si>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</si>
  <si>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</si>
  <si>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</si>
  <si>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</si>
  <si>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</si>
  <si>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</si>
  <si>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</si>
  <si>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</si>
  <si>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</si>
  <si>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</si>
  <si>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</si>
  <si>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</si>
  <si>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</si>
  <si>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</si>
  <si>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</si>
  <si>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</si>
  <si>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</si>
  <si>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</si>
  <si>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</si>
  <si>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</si>
  <si>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</si>
  <si>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</si>
  <si>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</si>
  <si>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</si>
  <si>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</si>
  <si>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</si>
  <si>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</si>
  <si>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</si>
  <si>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</si>
  <si>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</si>
  <si>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</si>
  <si>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</si>
  <si>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</si>
  <si>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</si>
  <si>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</si>
  <si>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</si>
  <si>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</si>
  <si>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</si>
  <si>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</si>
  <si>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</si>
  <si>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</si>
  <si>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</si>
  <si>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</si>
  <si>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</si>
  <si>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</si>
  <si>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</si>
  <si>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</si>
  <si>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</si>
  <si>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</si>
  <si>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</si>
  <si>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</si>
  <si>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</si>
  <si>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</si>
  <si>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</si>
  <si>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</si>
  <si>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</si>
  <si>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</si>
  <si>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</si>
  <si>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</si>
  <si>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</si>
  <si>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</si>
  <si>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</si>
  <si>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</si>
  <si>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</si>
  <si>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</si>
  <si>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</si>
  <si>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</si>
  <si>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</si>
  <si>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</si>
  <si>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</si>
  <si>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</si>
  <si>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</si>
  <si>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</si>
  <si>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</si>
  <si>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</si>
  <si>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</si>
  <si>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</si>
  <si>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</si>
  <si>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</si>
  <si>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</si>
  <si>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</si>
  <si>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</si>
  <si>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</si>
  <si>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</si>
  <si>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</si>
  <si>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</si>
  <si>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</si>
  <si>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</si>
  <si>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</si>
  <si>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</si>
  <si>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</si>
  <si>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</si>
  <si>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</si>
  <si>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</si>
  <si>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</si>
  <si>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</si>
  <si>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</si>
  <si>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</si>
  <si>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</si>
  <si>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</si>
  <si>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indexed="8"/>
        <rFont val="Arial"/>
        <family val="2"/>
      </rPr>
      <t>(sigla)</t>
    </r>
  </si>
  <si>
    <r>
      <t xml:space="preserve">Data di nascita </t>
    </r>
    <r>
      <rPr>
        <b/>
        <i/>
        <sz val="10"/>
        <color indexed="8"/>
        <rFont val="Arial"/>
        <family val="2"/>
      </rPr>
      <t>(gg/mm/aaaa)</t>
    </r>
  </si>
  <si>
    <r>
      <t xml:space="preserve">Provincia di residenza </t>
    </r>
    <r>
      <rPr>
        <b/>
        <i/>
        <sz val="10"/>
        <color indexed="8"/>
        <rFont val="Arial"/>
        <family val="2"/>
      </rPr>
      <t>(sigla)</t>
    </r>
  </si>
  <si>
    <r>
      <t xml:space="preserve">Provincia di domicilio </t>
    </r>
    <r>
      <rPr>
        <b/>
        <i/>
        <sz val="10"/>
        <color indexed="8"/>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</si>
  <si>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</si>
  <si>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</si>
  <si>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</si>
  <si>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</si>
  <si>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</si>
  <si>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</si>
  <si>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</si>
  <si>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</si>
  <si>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</si>
  <si>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</si>
  <si>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</si>
  <si>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</si>
  <si>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</si>
  <si>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</si>
  <si>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</si>
  <si>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</si>
  <si>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</si>
  <si>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</si>
  <si>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</si>
  <si>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</si>
  <si>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</si>
  <si>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</si>
  <si>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</si>
  <si>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</si>
  <si>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</si>
  <si>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</si>
  <si>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</si>
  <si>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</si>
  <si>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</si>
  <si>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</si>
  <si>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</si>
  <si>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</si>
  <si>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</si>
  <si>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</si>
  <si>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</si>
  <si>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</si>
  <si>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</si>
  <si>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</si>
  <si>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</si>
  <si>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</si>
  <si>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</si>
  <si>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</si>
  <si>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</si>
  <si>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</si>
  <si>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</si>
  <si>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</si>
  <si>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</si>
  <si>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</si>
  <si>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</si>
  <si>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</si>
  <si>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</si>
  <si>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</si>
  <si>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</si>
  <si>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</si>
  <si>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</si>
  <si>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</si>
  <si>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</si>
  <si>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</si>
  <si>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</si>
  <si>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</si>
  <si>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</si>
  <si>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</si>
  <si>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</si>
  <si>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</si>
  <si>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</si>
  <si>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1962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</si>
</sst>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indexed="8"/>
      <name val="Arial"/>
      <family val="2"/>
    </font>
    <font>
      <b/>
      <sz val="16"/>
      <color indexed="9"/>
      <name val="Arial"/>
      <family val="2"/>
    </font>
    <font>
      <b/>
      <sz val="10"/>
      <color indexed="8"/>
      <name val="Arial"/>
      <family val="2"/>
    </font>
    <font>
      <b/>
      <i/>
      <sz val="10"/>
      <color indexed="8"/>
      <name val="Arial"/>
      <family val="2"/>
    </font>
    <font>
      <i/>
      <sz val="8"/>
      <color rgb="FFC00000"/>
      <name val="Arial"/>
      <family val="2"/>
    </font>
    <font>
      <sz val="9"/>
      <color indexed="81"/>
      <name val="Tahoma"/>
      <family val="2"/>
    </font>
    <font>
      <b/>
      <sz val="9"/>
      <color indexed="81"/>
      <name val="Tahoma"/>
      <family val="2"/>
    </font>
    <font>
      <i/>
      <sz val="10"/>
      <color indexed="8"/>
      <name val="Arial"/>
      <family val="2"/>
    </font>
    <font>
      <b/>
      <sz val="13"/>
      <color indexed="8"/>
      <name val="Arial"/>
      <family val="2"/>
    </font>
    <font>
      <b/>
      <i/>
      <u/>
      <sz val="10"/>
      <color indexed="8"/>
      <name val="Arial"/>
      <family val="2"/>
    </font>
    <font>
      <b/>
      <strike/>
      <sz val="10"/>
      <color indexed="8"/>
      <name val="Arial"/>
      <family val="2"/>
    </font>
    <font>
      <strike/>
      <sz val="10"/>
      <color indexed="8"/>
      <name val="Arial"/>
      <family val="2"/>
    </font>
    <font>
      <sz val="8"/>
      <name val="Verdana"/>
      <family val="2"/>
    </font>
    <font>
      <u/>
      <sz val="11"/>
      <color indexed="12"/>
      <name val="Calibri"/>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4" fillId="0" borderId="0" applyNumberFormat="0" applyFill="0" applyBorder="0" applyAlignment="0" applyProtection="0">
      <alignment vertical="top"/>
      <protection locked="0"/>
    </xf>
  </cellStyleXfs>
  <cellXfs count="32">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14" fillId="2" borderId="1" xfId="1" applyNumberFormat="1" applyFill="1" applyBorder="1" applyAlignment="1" applyProtection="1">
      <alignmen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2">
    <cellStyle name="Collegamento ipertestuale" xfId="1" builtinId="8"/>
    <cellStyle name="Normale" xfId="0" builtinId="0"/>
  </cellStyles>
  <dxfs count="0"/>
  <tableStyles count="0" defaultTableStyle="TableStyleMedium9"/>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1"/>
  <sheetViews>
    <sheetView tabSelected="1" topLeftCell="A23" workbookViewId="0">
      <selection activeCell="D35" sqref="D35"/>
    </sheetView>
  </sheetViews>
  <sheetFormatPr defaultColWidth="8.8164062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8.81640625" style="1"/>
  </cols>
  <sheetData>
    <row r="1" spans="1:4" ht="15" customHeight="1" x14ac:dyDescent="0.35">
      <c r="A1" s="10"/>
      <c r="B1" s="5"/>
      <c r="C1" s="6" t="s">
        <v>698</v>
      </c>
      <c r="D1" s="5" t="s">
        <v>695</v>
      </c>
    </row>
    <row r="2" spans="1:4" ht="15" customHeight="1" x14ac:dyDescent="0.35">
      <c r="A2" s="10"/>
      <c r="B2" s="5"/>
      <c r="C2" s="5"/>
      <c r="D2" s="7" t="s">
        <v>696</v>
      </c>
    </row>
    <row r="3" spans="1:4" ht="15" customHeight="1" x14ac:dyDescent="0.35">
      <c r="A3" s="10"/>
      <c r="B3" s="5"/>
      <c r="C3" s="5"/>
      <c r="D3" s="8" t="s">
        <v>559</v>
      </c>
    </row>
    <row r="4" spans="1:4" ht="15" customHeight="1" x14ac:dyDescent="0.35">
      <c r="A4" s="10"/>
      <c r="B4" s="5"/>
      <c r="C4" s="5"/>
      <c r="D4" s="9" t="s">
        <v>697</v>
      </c>
    </row>
    <row r="5" spans="1:4" ht="15" customHeight="1" x14ac:dyDescent="0.35">
      <c r="A5" s="10"/>
      <c r="B5" s="5"/>
      <c r="C5" s="5"/>
      <c r="D5" s="5"/>
    </row>
    <row r="6" spans="1:4" ht="16.5" x14ac:dyDescent="0.35">
      <c r="A6" s="10"/>
      <c r="B6" s="5"/>
      <c r="C6" s="29" t="s">
        <v>582</v>
      </c>
      <c r="D6" s="29"/>
    </row>
    <row r="7" spans="1:4" ht="15" customHeight="1" x14ac:dyDescent="0.35">
      <c r="A7" s="10" t="s">
        <v>684</v>
      </c>
      <c r="B7" s="5"/>
      <c r="C7" s="6" t="s">
        <v>685</v>
      </c>
      <c r="D7" s="11" t="str">
        <f>nome&amp;" "&amp;cognome&amp;"; "&amp;codice_fiscale</f>
        <v xml:space="preserve">Paola Perini; </v>
      </c>
    </row>
    <row r="8" spans="1:4" ht="15" customHeight="1" x14ac:dyDescent="0.35">
      <c r="A8" s="10"/>
      <c r="B8" s="5"/>
      <c r="C8" s="5"/>
      <c r="D8" s="5"/>
    </row>
    <row r="9" spans="1:4" ht="20" x14ac:dyDescent="0.35">
      <c r="A9" s="10"/>
      <c r="B9" s="5"/>
      <c r="C9" s="27" t="s">
        <v>547</v>
      </c>
      <c r="D9" s="27"/>
    </row>
    <row r="10" spans="1:4" ht="15" customHeight="1" x14ac:dyDescent="0.35">
      <c r="A10" s="10"/>
      <c r="B10" s="5"/>
      <c r="C10" s="5"/>
      <c r="D10" s="5"/>
    </row>
    <row r="11" spans="1:4" ht="15" customHeight="1" x14ac:dyDescent="0.35">
      <c r="A11" s="10" t="s">
        <v>671</v>
      </c>
      <c r="B11" s="5"/>
      <c r="C11" s="6" t="s">
        <v>640</v>
      </c>
      <c r="D11" s="3" t="s">
        <v>115</v>
      </c>
    </row>
    <row r="12" spans="1:4" ht="15" customHeight="1" x14ac:dyDescent="0.35">
      <c r="A12" s="10" t="s">
        <v>672</v>
      </c>
      <c r="B12" s="5"/>
      <c r="C12" s="6" t="s">
        <v>641</v>
      </c>
      <c r="D12" s="3" t="s">
        <v>116</v>
      </c>
    </row>
    <row r="13" spans="1:4" ht="15" customHeight="1" x14ac:dyDescent="0.35">
      <c r="A13" s="10" t="s">
        <v>673</v>
      </c>
      <c r="B13" s="5"/>
      <c r="C13" s="6" t="s">
        <v>692</v>
      </c>
      <c r="D13" s="3"/>
    </row>
    <row r="14" spans="1:4" ht="15" customHeight="1" x14ac:dyDescent="0.35">
      <c r="A14" s="10"/>
      <c r="B14" s="5"/>
      <c r="C14" s="5"/>
      <c r="D14" s="5"/>
    </row>
    <row r="15" spans="1:4" ht="15" customHeight="1" x14ac:dyDescent="0.35">
      <c r="A15" s="10" t="s">
        <v>674</v>
      </c>
      <c r="B15" s="5"/>
      <c r="C15" s="6" t="s">
        <v>642</v>
      </c>
      <c r="D15" s="3"/>
    </row>
    <row r="16" spans="1:4" ht="15" customHeight="1" x14ac:dyDescent="0.35">
      <c r="A16" s="10" t="s">
        <v>675</v>
      </c>
      <c r="B16" s="5"/>
      <c r="C16" s="6" t="s">
        <v>643</v>
      </c>
      <c r="D16" s="3"/>
    </row>
    <row r="17" spans="1:4" ht="15" customHeight="1" x14ac:dyDescent="0.35">
      <c r="A17" s="10" t="s">
        <v>676</v>
      </c>
      <c r="B17" s="5"/>
      <c r="C17" s="6" t="s">
        <v>680</v>
      </c>
      <c r="D17" s="3"/>
    </row>
    <row r="18" spans="1:4" ht="15" customHeight="1" x14ac:dyDescent="0.35">
      <c r="A18" s="10" t="s">
        <v>677</v>
      </c>
      <c r="B18" s="5"/>
      <c r="C18" s="6" t="s">
        <v>681</v>
      </c>
      <c r="D18" s="3" t="s">
        <v>749</v>
      </c>
    </row>
    <row r="19" spans="1:4" ht="15" customHeight="1" x14ac:dyDescent="0.35">
      <c r="A19" s="10"/>
      <c r="B19" s="5"/>
      <c r="C19" s="5"/>
      <c r="D19" s="5"/>
    </row>
    <row r="20" spans="1:4" ht="15" customHeight="1" x14ac:dyDescent="0.35">
      <c r="A20" s="10" t="s">
        <v>678</v>
      </c>
      <c r="B20" s="5"/>
      <c r="C20" s="6" t="s">
        <v>646</v>
      </c>
      <c r="D20" s="3"/>
    </row>
    <row r="21" spans="1:4" ht="15" customHeight="1" x14ac:dyDescent="0.35">
      <c r="A21" s="10" t="s">
        <v>679</v>
      </c>
      <c r="B21" s="5"/>
      <c r="C21" s="6" t="s">
        <v>644</v>
      </c>
      <c r="D21" s="3"/>
    </row>
    <row r="22" spans="1:4" ht="15" customHeight="1" x14ac:dyDescent="0.35">
      <c r="A22" s="10" t="s">
        <v>657</v>
      </c>
      <c r="B22" s="5"/>
      <c r="C22" s="6" t="s">
        <v>645</v>
      </c>
      <c r="D22" s="3"/>
    </row>
    <row r="23" spans="1:4" ht="15" customHeight="1" x14ac:dyDescent="0.35">
      <c r="A23" s="10" t="s">
        <v>658</v>
      </c>
      <c r="B23" s="5"/>
      <c r="C23" s="6" t="s">
        <v>682</v>
      </c>
      <c r="D23" s="3"/>
    </row>
    <row r="24" spans="1:4" ht="15" customHeight="1" x14ac:dyDescent="0.35">
      <c r="A24" s="10"/>
      <c r="B24" s="5"/>
      <c r="C24" s="5"/>
      <c r="D24" s="5"/>
    </row>
    <row r="25" spans="1:4" ht="15" customHeight="1" x14ac:dyDescent="0.35">
      <c r="A25" s="10" t="s">
        <v>659</v>
      </c>
      <c r="B25" s="5"/>
      <c r="C25" s="6" t="s">
        <v>647</v>
      </c>
      <c r="D25" s="4"/>
    </row>
    <row r="26" spans="1:4" ht="15" customHeight="1" x14ac:dyDescent="0.35">
      <c r="A26" s="10" t="s">
        <v>660</v>
      </c>
      <c r="B26" s="5"/>
      <c r="C26" s="6" t="s">
        <v>648</v>
      </c>
      <c r="D26" s="4"/>
    </row>
    <row r="27" spans="1:4" ht="15" customHeight="1" x14ac:dyDescent="0.35">
      <c r="A27" s="10" t="s">
        <v>661</v>
      </c>
      <c r="B27" s="5"/>
      <c r="C27" s="6" t="s">
        <v>649</v>
      </c>
      <c r="D27" s="4"/>
    </row>
    <row r="28" spans="1:4" ht="15" customHeight="1" x14ac:dyDescent="0.35">
      <c r="A28" s="10" t="s">
        <v>662</v>
      </c>
      <c r="B28" s="5"/>
      <c r="C28" s="6" t="s">
        <v>683</v>
      </c>
      <c r="D28" s="4"/>
    </row>
    <row r="29" spans="1:4" ht="15" customHeight="1" x14ac:dyDescent="0.35">
      <c r="A29" s="10"/>
      <c r="B29" s="5"/>
      <c r="C29" s="5"/>
      <c r="D29" s="5"/>
    </row>
    <row r="30" spans="1:4" ht="15" customHeight="1" x14ac:dyDescent="0.35">
      <c r="A30" s="10" t="s">
        <v>663</v>
      </c>
      <c r="B30" s="5"/>
      <c r="C30" s="6" t="s">
        <v>560</v>
      </c>
      <c r="D30" s="3"/>
    </row>
    <row r="31" spans="1:4" ht="15" customHeight="1" x14ac:dyDescent="0.35">
      <c r="A31" s="10" t="s">
        <v>664</v>
      </c>
      <c r="B31" s="5"/>
      <c r="C31" s="6" t="s">
        <v>108</v>
      </c>
      <c r="D31" s="3" t="s">
        <v>59</v>
      </c>
    </row>
    <row r="32" spans="1:4" ht="15" customHeight="1" x14ac:dyDescent="0.35">
      <c r="A32" s="10" t="s">
        <v>665</v>
      </c>
      <c r="B32" s="5"/>
      <c r="C32" s="6" t="s">
        <v>109</v>
      </c>
      <c r="D32" s="4"/>
    </row>
    <row r="33" spans="1:4" ht="15" customHeight="1" x14ac:dyDescent="0.35">
      <c r="A33" s="10"/>
      <c r="B33" s="5"/>
      <c r="C33" s="5"/>
      <c r="D33" s="5"/>
    </row>
    <row r="34" spans="1:4" ht="15" customHeight="1" x14ac:dyDescent="0.35">
      <c r="A34" s="10" t="s">
        <v>666</v>
      </c>
      <c r="B34" s="5"/>
      <c r="C34" s="6" t="s">
        <v>651</v>
      </c>
      <c r="D34" s="3"/>
    </row>
    <row r="35" spans="1:4" ht="15" customHeight="1" x14ac:dyDescent="0.35">
      <c r="A35" s="10" t="s">
        <v>667</v>
      </c>
      <c r="B35" s="5"/>
      <c r="C35" s="6" t="s">
        <v>652</v>
      </c>
      <c r="D35" s="3"/>
    </row>
    <row r="36" spans="1:4" ht="15" customHeight="1" x14ac:dyDescent="0.35">
      <c r="A36" s="10" t="s">
        <v>668</v>
      </c>
      <c r="B36" s="5"/>
      <c r="C36" s="6" t="s">
        <v>653</v>
      </c>
      <c r="D36" s="4"/>
    </row>
    <row r="37" spans="1:4" ht="15" customHeight="1" x14ac:dyDescent="0.35">
      <c r="A37" s="10" t="s">
        <v>669</v>
      </c>
      <c r="B37" s="5"/>
      <c r="C37" s="6" t="s">
        <v>654</v>
      </c>
      <c r="D37" s="26"/>
    </row>
    <row r="38" spans="1:4" ht="15" customHeight="1" x14ac:dyDescent="0.35">
      <c r="A38" s="10" t="s">
        <v>670</v>
      </c>
      <c r="B38" s="5"/>
      <c r="C38" s="6" t="s">
        <v>655</v>
      </c>
      <c r="D38" s="26"/>
    </row>
    <row r="39" spans="1:4" ht="15" customHeight="1" x14ac:dyDescent="0.35">
      <c r="A39" s="10"/>
      <c r="B39" s="5"/>
      <c r="C39" s="5"/>
      <c r="D39" s="5"/>
    </row>
    <row r="40" spans="1:4" ht="20" x14ac:dyDescent="0.35">
      <c r="A40" s="10"/>
      <c r="B40" s="5"/>
      <c r="C40" s="27" t="s">
        <v>548</v>
      </c>
      <c r="D40" s="27"/>
    </row>
    <row r="41" spans="1:4" ht="15" customHeight="1" x14ac:dyDescent="0.35">
      <c r="A41" s="10"/>
      <c r="B41" s="5"/>
      <c r="C41" s="5"/>
      <c r="D41" s="5"/>
    </row>
    <row r="42" spans="1:4" ht="15" customHeight="1" x14ac:dyDescent="0.35">
      <c r="A42" s="10" t="s">
        <v>686</v>
      </c>
      <c r="B42" s="5"/>
      <c r="C42" s="6" t="s">
        <v>704</v>
      </c>
      <c r="D42" s="3" t="s">
        <v>60</v>
      </c>
    </row>
    <row r="43" spans="1:4" ht="15" customHeight="1" x14ac:dyDescent="0.35">
      <c r="A43" s="10" t="s">
        <v>687</v>
      </c>
      <c r="B43" s="5"/>
      <c r="C43" s="6" t="s">
        <v>706</v>
      </c>
      <c r="D43" s="4" t="s">
        <v>61</v>
      </c>
    </row>
    <row r="44" spans="1:4" ht="15" customHeight="1" x14ac:dyDescent="0.35">
      <c r="A44" s="10" t="s">
        <v>688</v>
      </c>
      <c r="B44" s="5"/>
      <c r="C44" s="6" t="s">
        <v>707</v>
      </c>
      <c r="D44" s="4" t="s">
        <v>473</v>
      </c>
    </row>
    <row r="45" spans="1:4" ht="15" customHeight="1" x14ac:dyDescent="0.35">
      <c r="A45" s="10" t="s">
        <v>689</v>
      </c>
      <c r="B45" s="5"/>
      <c r="C45" s="6" t="s">
        <v>708</v>
      </c>
      <c r="D45" s="4" t="s">
        <v>62</v>
      </c>
    </row>
    <row r="46" spans="1:4" ht="15" customHeight="1" x14ac:dyDescent="0.35">
      <c r="A46" s="10" t="s">
        <v>690</v>
      </c>
      <c r="B46" s="5"/>
      <c r="C46" s="6" t="s">
        <v>709</v>
      </c>
      <c r="D46" s="4" t="s">
        <v>472</v>
      </c>
    </row>
    <row r="47" spans="1:4" ht="15" customHeight="1" x14ac:dyDescent="0.35">
      <c r="A47" s="10" t="s">
        <v>691</v>
      </c>
      <c r="B47" s="5"/>
      <c r="C47" s="6" t="s">
        <v>505</v>
      </c>
      <c r="D47" s="4"/>
    </row>
    <row r="48" spans="1:4" ht="15" customHeight="1" x14ac:dyDescent="0.35">
      <c r="A48" s="10" t="s">
        <v>507</v>
      </c>
      <c r="B48" s="5"/>
      <c r="C48" s="6" t="s">
        <v>506</v>
      </c>
      <c r="D48" s="4"/>
    </row>
    <row r="49" spans="1:4" ht="15" customHeight="1" x14ac:dyDescent="0.35">
      <c r="A49" s="10"/>
      <c r="B49" s="5"/>
      <c r="C49" s="5"/>
      <c r="D49" s="5"/>
    </row>
    <row r="50" spans="1:4" ht="20" x14ac:dyDescent="0.35">
      <c r="A50" s="10"/>
      <c r="B50" s="5"/>
      <c r="C50" s="27" t="s">
        <v>549</v>
      </c>
      <c r="D50" s="27"/>
    </row>
    <row r="51" spans="1:4" ht="30" customHeight="1" x14ac:dyDescent="0.35">
      <c r="A51" s="10"/>
      <c r="B51" s="5"/>
      <c r="C51" s="28" t="s">
        <v>347</v>
      </c>
      <c r="D51" s="28"/>
    </row>
    <row r="52" spans="1:4" ht="15" customHeight="1" x14ac:dyDescent="0.35">
      <c r="A52" s="10"/>
      <c r="B52" s="5"/>
      <c r="C52" s="5"/>
      <c r="D52" s="5"/>
    </row>
    <row r="53" spans="1:4" ht="15" customHeight="1" x14ac:dyDescent="0.35">
      <c r="A53" s="10" t="s">
        <v>508</v>
      </c>
      <c r="B53" s="5"/>
      <c r="C53" s="6" t="s">
        <v>341</v>
      </c>
      <c r="D53" s="3" t="s">
        <v>633</v>
      </c>
    </row>
    <row r="54" spans="1:4" ht="15" customHeight="1" x14ac:dyDescent="0.35">
      <c r="A54" s="10" t="s">
        <v>509</v>
      </c>
      <c r="B54" s="5"/>
      <c r="C54" s="6" t="s">
        <v>343</v>
      </c>
      <c r="D54" s="4" t="s">
        <v>719</v>
      </c>
    </row>
    <row r="55" spans="1:4" ht="15" customHeight="1" x14ac:dyDescent="0.35">
      <c r="A55" s="10" t="s">
        <v>510</v>
      </c>
      <c r="B55" s="5"/>
      <c r="C55" s="6" t="s">
        <v>344</v>
      </c>
      <c r="D55" s="4" t="s">
        <v>720</v>
      </c>
    </row>
    <row r="56" spans="1:4" ht="15" customHeight="1" x14ac:dyDescent="0.35">
      <c r="A56" s="10" t="s">
        <v>511</v>
      </c>
      <c r="B56" s="5"/>
      <c r="C56" s="6" t="s">
        <v>333</v>
      </c>
      <c r="D56" s="4" t="s">
        <v>721</v>
      </c>
    </row>
    <row r="57" spans="1:4" ht="15" customHeight="1" x14ac:dyDescent="0.35">
      <c r="A57" s="10"/>
      <c r="B57" s="5"/>
      <c r="C57" s="5"/>
      <c r="D57" s="5"/>
    </row>
    <row r="58" spans="1:4" ht="15" customHeight="1" x14ac:dyDescent="0.35">
      <c r="A58" s="10" t="s">
        <v>512</v>
      </c>
      <c r="B58" s="5"/>
      <c r="C58" s="6" t="s">
        <v>342</v>
      </c>
      <c r="D58" s="3" t="s">
        <v>95</v>
      </c>
    </row>
    <row r="59" spans="1:4" ht="15" customHeight="1" x14ac:dyDescent="0.35">
      <c r="A59" s="10" t="s">
        <v>513</v>
      </c>
      <c r="B59" s="5"/>
      <c r="C59" s="6" t="s">
        <v>345</v>
      </c>
      <c r="D59" s="4" t="s">
        <v>100</v>
      </c>
    </row>
    <row r="60" spans="1:4" ht="15" customHeight="1" x14ac:dyDescent="0.35">
      <c r="A60" s="10" t="s">
        <v>331</v>
      </c>
      <c r="B60" s="5"/>
      <c r="C60" s="6" t="s">
        <v>346</v>
      </c>
      <c r="D60" s="4" t="s">
        <v>102</v>
      </c>
    </row>
    <row r="61" spans="1:4" ht="15" customHeight="1" x14ac:dyDescent="0.35">
      <c r="A61" s="10" t="s">
        <v>332</v>
      </c>
      <c r="C61" s="6" t="s">
        <v>334</v>
      </c>
      <c r="D61" s="4" t="s">
        <v>103</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phoneticPr fontId="13" type="noConversion"/>
  <dataValidations count="5">
    <dataValidation type="list" allowBlank="1" showInputMessage="1" showErrorMessage="1" sqref="D13" xr:uid="{00000000-0002-0000-0000-000000000000}">
      <formula1>elenco_sesso</formula1>
    </dataValidation>
    <dataValidation type="list" allowBlank="1" showInputMessage="1" showErrorMessage="1" sqref="D44 D46 D48" xr:uid="{00000000-0002-0000-0000-000001000000}">
      <formula1>elenco_lingue</formula1>
    </dataValidation>
    <dataValidation type="list" allowBlank="1" showInputMessage="1" showErrorMessage="1" sqref="D59:D61" xr:uid="{00000000-0002-0000-0000-000002000000}">
      <formula1>INDIRECT(spec_secondaria)</formula1>
    </dataValidation>
    <dataValidation type="list" allowBlank="1" showInputMessage="1" showErrorMessage="1" sqref="D58 D53" xr:uid="{00000000-0002-0000-0000-000003000000}">
      <formula1>Macroaree</formula1>
    </dataValidation>
    <dataValidation type="list" allowBlank="1" showInputMessage="1" showErrorMessage="1" sqref="D54:D56" xr:uid="{00000000-0002-0000-0000-000005000000}">
      <formula1>INDIRECT(spec_principale)</formula1>
    </dataValidation>
  </dataValidations>
  <printOptions horizontalCentered="1"/>
  <pageMargins left="0.19685039370078741" right="0.19685039370078741" top="0.78740157480314965" bottom="0.78740157480314965" header="0.39370078740157483" footer="0.39370078740157483"/>
  <headerFooter>
    <oddFooter>&amp;C&amp;"Arial,Normale"&amp;8ANAGRAFICA / PAGINA &amp;P DI &amp;N</oddFooter>
  </headerFooter>
  <legacy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0"/>
  <sheetViews>
    <sheetView topLeftCell="A42" workbookViewId="0">
      <selection activeCell="D19" sqref="D19"/>
    </sheetView>
  </sheetViews>
  <sheetFormatPr defaultColWidth="8.8164062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8.81640625" style="1"/>
  </cols>
  <sheetData>
    <row r="1" spans="1:4" ht="15" customHeight="1" x14ac:dyDescent="0.35">
      <c r="A1" s="10"/>
      <c r="B1" s="5"/>
      <c r="C1" s="6" t="s">
        <v>698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583</v>
      </c>
      <c r="D6" s="30"/>
    </row>
    <row r="7" spans="1:4" ht="15" customHeight="1" x14ac:dyDescent="0.35">
      <c r="A7" s="10" t="s">
        <v>699</v>
      </c>
      <c r="B7" s="5"/>
      <c r="C7" s="6" t="s">
        <v>685</v>
      </c>
      <c r="D7" s="11" t="str">
        <f>candidatura</f>
        <v xml:space="preserve">Paola Perini; </v>
      </c>
    </row>
    <row r="8" spans="1:4" ht="15" customHeight="1" x14ac:dyDescent="0.35">
      <c r="A8" s="10"/>
      <c r="B8" s="5"/>
      <c r="C8" s="5"/>
      <c r="D8" s="5"/>
    </row>
    <row r="9" spans="1:4" ht="20" x14ac:dyDescent="0.35">
      <c r="A9" s="10"/>
      <c r="B9" s="5"/>
      <c r="C9" s="27" t="s">
        <v>550</v>
      </c>
      <c r="D9" s="27"/>
    </row>
    <row r="10" spans="1:4" ht="15" customHeight="1" x14ac:dyDescent="0.35">
      <c r="A10" s="10"/>
      <c r="B10" s="5"/>
      <c r="C10" s="5"/>
      <c r="D10" s="5"/>
    </row>
    <row r="11" spans="1:4" ht="15" customHeight="1" x14ac:dyDescent="0.35">
      <c r="A11" s="10" t="s">
        <v>517</v>
      </c>
      <c r="B11" s="5"/>
      <c r="C11" s="6" t="s">
        <v>285</v>
      </c>
      <c r="D11" s="3" t="s">
        <v>515</v>
      </c>
    </row>
    <row r="12" spans="1:4" ht="15" customHeight="1" x14ac:dyDescent="0.35">
      <c r="A12" s="10" t="s">
        <v>522</v>
      </c>
      <c r="B12" s="5"/>
      <c r="C12" s="6" t="s">
        <v>286</v>
      </c>
      <c r="D12" s="3" t="s">
        <v>63</v>
      </c>
    </row>
    <row r="13" spans="1:4" ht="15" customHeight="1" x14ac:dyDescent="0.35">
      <c r="A13" s="10" t="s">
        <v>523</v>
      </c>
      <c r="B13" s="5"/>
      <c r="C13" s="6" t="s">
        <v>518</v>
      </c>
      <c r="D13" s="3" t="s">
        <v>64</v>
      </c>
    </row>
    <row r="14" spans="1:4" ht="15" customHeight="1" x14ac:dyDescent="0.35">
      <c r="A14" s="10" t="s">
        <v>524</v>
      </c>
      <c r="B14" s="5"/>
      <c r="C14" s="6" t="s">
        <v>519</v>
      </c>
      <c r="D14" s="3" t="s">
        <v>65</v>
      </c>
    </row>
    <row r="15" spans="1:4" ht="45" customHeight="1" x14ac:dyDescent="0.35">
      <c r="A15" s="15" t="s">
        <v>525</v>
      </c>
      <c r="B15" s="5"/>
      <c r="C15" s="17" t="s">
        <v>520</v>
      </c>
      <c r="D15" s="13" t="s">
        <v>67</v>
      </c>
    </row>
    <row r="16" spans="1:4" ht="15" customHeight="1" x14ac:dyDescent="0.35">
      <c r="A16" s="10" t="s">
        <v>526</v>
      </c>
      <c r="B16" s="5"/>
      <c r="C16" s="6" t="s">
        <v>521</v>
      </c>
      <c r="D16" s="3" t="s">
        <v>66</v>
      </c>
    </row>
    <row r="17" spans="1:4" ht="15" customHeight="1" x14ac:dyDescent="0.35">
      <c r="A17" s="10"/>
      <c r="B17" s="5"/>
      <c r="C17" s="22" t="s">
        <v>558</v>
      </c>
      <c r="D17" s="5"/>
    </row>
    <row r="18" spans="1:4" ht="15" customHeight="1" x14ac:dyDescent="0.35">
      <c r="A18" s="10" t="s">
        <v>527</v>
      </c>
      <c r="B18" s="5"/>
      <c r="C18" s="6" t="s">
        <v>248</v>
      </c>
      <c r="D18" s="4"/>
    </row>
    <row r="19" spans="1:4" ht="15" customHeight="1" x14ac:dyDescent="0.35">
      <c r="A19" s="10" t="s">
        <v>528</v>
      </c>
      <c r="B19" s="5"/>
      <c r="C19" s="6" t="s">
        <v>518</v>
      </c>
      <c r="D19" s="4"/>
    </row>
    <row r="20" spans="1:4" ht="15" customHeight="1" x14ac:dyDescent="0.35">
      <c r="A20" s="10" t="s">
        <v>529</v>
      </c>
      <c r="B20" s="5"/>
      <c r="C20" s="6" t="s">
        <v>519</v>
      </c>
      <c r="D20" s="4"/>
    </row>
    <row r="21" spans="1:4" ht="45" customHeight="1" x14ac:dyDescent="0.35">
      <c r="A21" s="15" t="s">
        <v>530</v>
      </c>
      <c r="B21" s="5"/>
      <c r="C21" s="17" t="s">
        <v>520</v>
      </c>
      <c r="D21" s="14"/>
    </row>
    <row r="22" spans="1:4" ht="15" customHeight="1" x14ac:dyDescent="0.35">
      <c r="A22" s="10"/>
      <c r="B22" s="5"/>
      <c r="C22" s="5"/>
      <c r="D22" s="5"/>
    </row>
    <row r="23" spans="1:4" ht="15" customHeight="1" x14ac:dyDescent="0.35">
      <c r="A23" s="10" t="s">
        <v>531</v>
      </c>
      <c r="B23" s="5"/>
      <c r="C23" s="6" t="s">
        <v>285</v>
      </c>
      <c r="D23" s="4"/>
    </row>
    <row r="24" spans="1:4" ht="15" customHeight="1" x14ac:dyDescent="0.35">
      <c r="A24" s="10" t="s">
        <v>532</v>
      </c>
      <c r="B24" s="5"/>
      <c r="C24" s="6" t="s">
        <v>287</v>
      </c>
      <c r="D24" s="4"/>
    </row>
    <row r="25" spans="1:4" ht="15" customHeight="1" x14ac:dyDescent="0.35">
      <c r="A25" s="10" t="s">
        <v>533</v>
      </c>
      <c r="B25" s="5"/>
      <c r="C25" s="6" t="s">
        <v>518</v>
      </c>
      <c r="D25" s="4"/>
    </row>
    <row r="26" spans="1:4" ht="15" customHeight="1" x14ac:dyDescent="0.35">
      <c r="A26" s="10" t="s">
        <v>534</v>
      </c>
      <c r="B26" s="5"/>
      <c r="C26" s="6" t="s">
        <v>519</v>
      </c>
      <c r="D26" s="4"/>
    </row>
    <row r="27" spans="1:4" ht="45" customHeight="1" x14ac:dyDescent="0.35">
      <c r="A27" s="15" t="s">
        <v>535</v>
      </c>
      <c r="B27" s="5"/>
      <c r="C27" s="17" t="s">
        <v>520</v>
      </c>
      <c r="D27" s="14"/>
    </row>
    <row r="28" spans="1:4" ht="15" customHeight="1" x14ac:dyDescent="0.35">
      <c r="A28" s="10" t="s">
        <v>536</v>
      </c>
      <c r="B28" s="5"/>
      <c r="C28" s="6" t="s">
        <v>521</v>
      </c>
      <c r="D28" s="4"/>
    </row>
    <row r="29" spans="1:4" ht="15" customHeight="1" x14ac:dyDescent="0.35">
      <c r="A29" s="10"/>
      <c r="B29" s="5"/>
      <c r="C29" s="22" t="s">
        <v>558</v>
      </c>
      <c r="D29" s="5"/>
    </row>
    <row r="30" spans="1:4" ht="15" customHeight="1" x14ac:dyDescent="0.35">
      <c r="A30" s="10" t="s">
        <v>537</v>
      </c>
      <c r="B30" s="5"/>
      <c r="C30" s="6" t="s">
        <v>249</v>
      </c>
      <c r="D30" s="4"/>
    </row>
    <row r="31" spans="1:4" ht="15" customHeight="1" x14ac:dyDescent="0.35">
      <c r="A31" s="10" t="s">
        <v>538</v>
      </c>
      <c r="B31" s="5"/>
      <c r="C31" s="6" t="s">
        <v>518</v>
      </c>
      <c r="D31" s="4"/>
    </row>
    <row r="32" spans="1:4" ht="15" customHeight="1" x14ac:dyDescent="0.35">
      <c r="A32" s="10" t="s">
        <v>539</v>
      </c>
      <c r="B32" s="5"/>
      <c r="C32" s="6" t="s">
        <v>519</v>
      </c>
      <c r="D32" s="4"/>
    </row>
    <row r="33" spans="1:4" ht="45" customHeight="1" x14ac:dyDescent="0.35">
      <c r="A33" s="15" t="s">
        <v>540</v>
      </c>
      <c r="B33" s="5"/>
      <c r="C33" s="17" t="s">
        <v>520</v>
      </c>
      <c r="D33" s="14"/>
    </row>
    <row r="34" spans="1:4" ht="15" customHeight="1" x14ac:dyDescent="0.35">
      <c r="A34" s="10"/>
      <c r="B34" s="5"/>
      <c r="C34" s="5"/>
      <c r="D34" s="5"/>
    </row>
    <row r="35" spans="1:4" ht="20" x14ac:dyDescent="0.35">
      <c r="A35" s="10"/>
      <c r="B35" s="5"/>
      <c r="C35" s="27" t="s">
        <v>551</v>
      </c>
      <c r="D35" s="27"/>
    </row>
    <row r="36" spans="1:4" ht="15" customHeight="1" x14ac:dyDescent="0.35">
      <c r="A36" s="10"/>
      <c r="B36" s="5"/>
      <c r="C36" s="5"/>
      <c r="D36" s="5"/>
    </row>
    <row r="37" spans="1:4" ht="15" customHeight="1" x14ac:dyDescent="0.35">
      <c r="A37" s="10" t="s">
        <v>542</v>
      </c>
      <c r="B37" s="5"/>
      <c r="C37" s="6" t="s">
        <v>348</v>
      </c>
      <c r="D37" s="4"/>
    </row>
    <row r="38" spans="1:4" ht="15" customHeight="1" x14ac:dyDescent="0.35">
      <c r="A38" s="10" t="s">
        <v>543</v>
      </c>
      <c r="B38" s="5"/>
      <c r="C38" s="6" t="s">
        <v>541</v>
      </c>
      <c r="D38" s="4"/>
    </row>
    <row r="39" spans="1:4" ht="15" customHeight="1" x14ac:dyDescent="0.35">
      <c r="A39" s="10" t="s">
        <v>544</v>
      </c>
      <c r="B39" s="5"/>
      <c r="C39" s="6" t="s">
        <v>519</v>
      </c>
      <c r="D39" s="4"/>
    </row>
    <row r="40" spans="1:4" ht="45" customHeight="1" x14ac:dyDescent="0.35">
      <c r="A40" s="15" t="s">
        <v>545</v>
      </c>
      <c r="B40" s="5"/>
      <c r="C40" s="17" t="s">
        <v>520</v>
      </c>
      <c r="D40" s="14"/>
    </row>
    <row r="41" spans="1:4" ht="15" customHeight="1" x14ac:dyDescent="0.35">
      <c r="A41" s="10" t="s">
        <v>546</v>
      </c>
      <c r="B41" s="5"/>
      <c r="C41" s="6" t="s">
        <v>521</v>
      </c>
      <c r="D41" s="4"/>
    </row>
    <row r="42" spans="1:4" ht="15" customHeight="1" x14ac:dyDescent="0.35">
      <c r="A42" s="10"/>
      <c r="B42" s="5"/>
      <c r="C42" s="5"/>
      <c r="D42" s="5"/>
    </row>
    <row r="43" spans="1:4" ht="20" x14ac:dyDescent="0.35">
      <c r="A43" s="10"/>
      <c r="B43" s="5"/>
      <c r="C43" s="27" t="s">
        <v>552</v>
      </c>
      <c r="D43" s="27"/>
    </row>
    <row r="44" spans="1:4" ht="15" customHeight="1" x14ac:dyDescent="0.35">
      <c r="A44" s="10"/>
      <c r="B44" s="5"/>
      <c r="C44" s="5"/>
      <c r="D44" s="5"/>
    </row>
    <row r="45" spans="1:4" ht="15" customHeight="1" x14ac:dyDescent="0.35">
      <c r="A45" s="10" t="s">
        <v>553</v>
      </c>
      <c r="B45" s="5"/>
      <c r="C45" s="6" t="s">
        <v>349</v>
      </c>
      <c r="D45" s="4"/>
    </row>
    <row r="46" spans="1:4" ht="15" customHeight="1" x14ac:dyDescent="0.35">
      <c r="A46" s="10" t="s">
        <v>554</v>
      </c>
      <c r="B46" s="5"/>
      <c r="C46" s="6" t="s">
        <v>541</v>
      </c>
      <c r="D46" s="4"/>
    </row>
    <row r="47" spans="1:4" ht="15" customHeight="1" x14ac:dyDescent="0.35">
      <c r="A47" s="10" t="s">
        <v>555</v>
      </c>
      <c r="B47" s="5"/>
      <c r="C47" s="6" t="s">
        <v>519</v>
      </c>
      <c r="D47" s="4"/>
    </row>
    <row r="48" spans="1:4" ht="45" customHeight="1" x14ac:dyDescent="0.35">
      <c r="A48" s="15" t="s">
        <v>556</v>
      </c>
      <c r="B48" s="5"/>
      <c r="C48" s="17" t="s">
        <v>520</v>
      </c>
      <c r="D48" s="14"/>
    </row>
    <row r="49" spans="1:4" ht="15" customHeight="1" x14ac:dyDescent="0.35">
      <c r="A49" s="10" t="s">
        <v>557</v>
      </c>
      <c r="B49" s="5"/>
      <c r="C49" s="6" t="s">
        <v>521</v>
      </c>
      <c r="D49" s="4"/>
    </row>
    <row r="50" spans="1:4" ht="15" customHeight="1" x14ac:dyDescent="0.3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phoneticPr fontId="13" type="noConversion"/>
  <dataValidations count="1">
    <dataValidation type="list" allowBlank="1" showInputMessage="1" showErrorMessage="1" sqref="D11 D23" xr:uid="{00000000-0002-0000-0100-000000000000}">
      <formula1>elenco_laurea</formula1>
    </dataValidation>
  </dataValidations>
  <printOptions horizontalCentered="1"/>
  <pageMargins left="0.19685039370078741" right="0.19685039370078741" top="0.78740157480314965" bottom="0.78740157480314965" header="0.39370078740157483" footer="0.39370078740157483"/>
  <headerFooter>
    <oddFooter>&amp;C&amp;"Arial,Normale"&amp;8CURSUS STUDIORUM / PAGINA &amp;P DI &amp;N</oddFooter>
  </headerFooter>
  <legacy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0"/>
  <sheetViews>
    <sheetView topLeftCell="B97" workbookViewId="0">
      <selection activeCell="D82" sqref="D82"/>
    </sheetView>
  </sheetViews>
  <sheetFormatPr defaultColWidth="8.8164062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8.81640625" style="1"/>
  </cols>
  <sheetData>
    <row r="1" spans="1:4" ht="15" customHeight="1" x14ac:dyDescent="0.35">
      <c r="A1" s="10"/>
      <c r="B1" s="5"/>
      <c r="C1" s="6" t="s">
        <v>698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584</v>
      </c>
      <c r="D6" s="30"/>
    </row>
    <row r="7" spans="1:4" ht="15" customHeight="1" x14ac:dyDescent="0.35">
      <c r="A7" s="10" t="s">
        <v>700</v>
      </c>
      <c r="B7" s="5"/>
      <c r="C7" s="6" t="s">
        <v>685</v>
      </c>
      <c r="D7" s="11" t="str">
        <f>candidatura</f>
        <v xml:space="preserve">Paola Perini; </v>
      </c>
    </row>
    <row r="8" spans="1:4" ht="15" customHeight="1" x14ac:dyDescent="0.35">
      <c r="A8" s="10"/>
      <c r="B8" s="5"/>
      <c r="C8" s="5"/>
      <c r="D8" s="5"/>
    </row>
    <row r="9" spans="1:4" ht="20" x14ac:dyDescent="0.35">
      <c r="A9" s="10"/>
      <c r="B9" s="5"/>
      <c r="C9" s="27" t="s">
        <v>98</v>
      </c>
      <c r="D9" s="27"/>
    </row>
    <row r="10" spans="1:4" ht="60" customHeight="1" x14ac:dyDescent="0.35">
      <c r="A10" s="10"/>
      <c r="B10" s="5"/>
      <c r="C10" s="31" t="s">
        <v>350</v>
      </c>
      <c r="D10" s="31"/>
    </row>
    <row r="11" spans="1:4" ht="15" customHeight="1" x14ac:dyDescent="0.35">
      <c r="A11" s="10"/>
      <c r="B11" s="5"/>
      <c r="C11" s="5"/>
      <c r="D11" s="5"/>
    </row>
    <row r="12" spans="1:4" ht="15" customHeight="1" x14ac:dyDescent="0.35">
      <c r="A12" s="10" t="s">
        <v>563</v>
      </c>
      <c r="B12" s="5"/>
      <c r="C12" s="6" t="s">
        <v>239</v>
      </c>
      <c r="D12" s="24">
        <v>38231</v>
      </c>
    </row>
    <row r="13" spans="1:4" ht="15" customHeight="1" x14ac:dyDescent="0.35">
      <c r="A13" s="10" t="s">
        <v>564</v>
      </c>
      <c r="B13" s="5"/>
      <c r="C13" s="6" t="s">
        <v>240</v>
      </c>
      <c r="D13" s="24">
        <v>41455</v>
      </c>
    </row>
    <row r="14" spans="1:4" ht="15" customHeight="1" x14ac:dyDescent="0.35">
      <c r="A14" s="10" t="s">
        <v>565</v>
      </c>
      <c r="B14" s="5"/>
      <c r="C14" s="6" t="s">
        <v>365</v>
      </c>
      <c r="D14" s="3" t="s">
        <v>54</v>
      </c>
    </row>
    <row r="15" spans="1:4" ht="15" customHeight="1" x14ac:dyDescent="0.35">
      <c r="A15" s="10" t="s">
        <v>566</v>
      </c>
      <c r="B15" s="5"/>
      <c r="C15" s="6" t="s">
        <v>364</v>
      </c>
      <c r="D15" s="3" t="s">
        <v>68</v>
      </c>
    </row>
    <row r="16" spans="1:4" ht="15" customHeight="1" x14ac:dyDescent="0.35">
      <c r="A16" s="10" t="s">
        <v>567</v>
      </c>
      <c r="B16" s="5"/>
      <c r="C16" s="6" t="s">
        <v>212</v>
      </c>
      <c r="D16" s="3" t="s">
        <v>58</v>
      </c>
    </row>
    <row r="17" spans="1:4" ht="15" customHeight="1" x14ac:dyDescent="0.35">
      <c r="A17" s="10" t="s">
        <v>568</v>
      </c>
      <c r="B17" s="5"/>
      <c r="C17" s="6" t="s">
        <v>573</v>
      </c>
      <c r="D17" s="3" t="s">
        <v>581</v>
      </c>
    </row>
    <row r="18" spans="1:4" ht="15" customHeight="1" x14ac:dyDescent="0.35">
      <c r="A18" s="10" t="s">
        <v>569</v>
      </c>
      <c r="B18" s="5"/>
      <c r="C18" s="6" t="s">
        <v>561</v>
      </c>
      <c r="D18" s="3" t="s">
        <v>69</v>
      </c>
    </row>
    <row r="19" spans="1:4" ht="15" customHeight="1" x14ac:dyDescent="0.35">
      <c r="A19" s="10" t="s">
        <v>570</v>
      </c>
      <c r="B19" s="5"/>
      <c r="C19" s="6" t="s">
        <v>232</v>
      </c>
      <c r="D19" s="3" t="s">
        <v>234</v>
      </c>
    </row>
    <row r="20" spans="1:4" ht="15" customHeight="1" x14ac:dyDescent="0.35">
      <c r="A20" s="10" t="s">
        <v>571</v>
      </c>
      <c r="B20" s="5"/>
      <c r="C20" s="6" t="s">
        <v>236</v>
      </c>
      <c r="D20" s="3" t="s">
        <v>341</v>
      </c>
    </row>
    <row r="21" spans="1:4" s="21" customFormat="1" ht="75" customHeight="1" x14ac:dyDescent="0.35">
      <c r="A21" s="15" t="s">
        <v>586</v>
      </c>
      <c r="B21" s="16"/>
      <c r="C21" s="17" t="s">
        <v>572</v>
      </c>
      <c r="D21" s="13" t="s">
        <v>53</v>
      </c>
    </row>
    <row r="22" spans="1:4" s="21" customFormat="1" ht="45" customHeight="1" x14ac:dyDescent="0.35">
      <c r="A22" s="15" t="s">
        <v>587</v>
      </c>
      <c r="B22" s="16"/>
      <c r="C22" s="17" t="s">
        <v>562</v>
      </c>
      <c r="D22" s="13" t="s">
        <v>41</v>
      </c>
    </row>
    <row r="24" spans="1:4" ht="15" customHeight="1" x14ac:dyDescent="0.35">
      <c r="A24" s="10" t="s">
        <v>588</v>
      </c>
      <c r="B24" s="5"/>
      <c r="C24" s="6" t="s">
        <v>239</v>
      </c>
      <c r="D24" s="23">
        <v>34912</v>
      </c>
    </row>
    <row r="25" spans="1:4" ht="15" customHeight="1" x14ac:dyDescent="0.35">
      <c r="A25" s="10" t="s">
        <v>589</v>
      </c>
      <c r="B25" s="5"/>
      <c r="C25" s="6" t="s">
        <v>240</v>
      </c>
      <c r="D25" s="23">
        <v>36707</v>
      </c>
    </row>
    <row r="26" spans="1:4" ht="15" customHeight="1" x14ac:dyDescent="0.35">
      <c r="A26" s="10" t="s">
        <v>590</v>
      </c>
      <c r="B26" s="5"/>
      <c r="C26" s="6" t="s">
        <v>366</v>
      </c>
      <c r="D26" s="4" t="s">
        <v>55</v>
      </c>
    </row>
    <row r="27" spans="1:4" ht="15" customHeight="1" x14ac:dyDescent="0.35">
      <c r="A27" s="10" t="s">
        <v>591</v>
      </c>
      <c r="B27" s="5"/>
      <c r="C27" s="6" t="s">
        <v>364</v>
      </c>
      <c r="D27" s="4" t="s">
        <v>56</v>
      </c>
    </row>
    <row r="28" spans="1:4" ht="15" customHeight="1" x14ac:dyDescent="0.35">
      <c r="A28" s="10" t="s">
        <v>592</v>
      </c>
      <c r="B28" s="5"/>
      <c r="C28" s="6" t="s">
        <v>212</v>
      </c>
      <c r="D28" s="4" t="s">
        <v>58</v>
      </c>
    </row>
    <row r="29" spans="1:4" ht="15" customHeight="1" x14ac:dyDescent="0.35">
      <c r="A29" s="10" t="s">
        <v>593</v>
      </c>
      <c r="B29" s="5"/>
      <c r="C29" s="6" t="s">
        <v>573</v>
      </c>
      <c r="D29" s="4" t="s">
        <v>575</v>
      </c>
    </row>
    <row r="30" spans="1:4" ht="15" customHeight="1" x14ac:dyDescent="0.35">
      <c r="A30" s="10" t="s">
        <v>594</v>
      </c>
      <c r="B30" s="5"/>
      <c r="C30" s="6" t="s">
        <v>561</v>
      </c>
      <c r="D30" s="4" t="s">
        <v>57</v>
      </c>
    </row>
    <row r="31" spans="1:4" ht="15" customHeight="1" x14ac:dyDescent="0.35">
      <c r="A31" s="10" t="s">
        <v>595</v>
      </c>
      <c r="B31" s="5"/>
      <c r="C31" s="6" t="s">
        <v>232</v>
      </c>
      <c r="D31" s="4" t="s">
        <v>235</v>
      </c>
    </row>
    <row r="32" spans="1:4" ht="15" customHeight="1" x14ac:dyDescent="0.35">
      <c r="A32" s="10" t="s">
        <v>596</v>
      </c>
      <c r="B32" s="5"/>
      <c r="C32" s="6" t="s">
        <v>236</v>
      </c>
      <c r="D32" s="4" t="s">
        <v>341</v>
      </c>
    </row>
    <row r="33" spans="1:4" s="21" customFormat="1" ht="75" customHeight="1" x14ac:dyDescent="0.35">
      <c r="A33" s="15" t="s">
        <v>597</v>
      </c>
      <c r="B33" s="16"/>
      <c r="C33" s="17" t="s">
        <v>572</v>
      </c>
      <c r="D33" s="14" t="s">
        <v>47</v>
      </c>
    </row>
    <row r="34" spans="1:4" s="21" customFormat="1" ht="45" customHeight="1" x14ac:dyDescent="0.35">
      <c r="A34" s="15" t="s">
        <v>598</v>
      </c>
      <c r="B34" s="16"/>
      <c r="C34" s="17" t="s">
        <v>562</v>
      </c>
      <c r="D34" s="14" t="s">
        <v>50</v>
      </c>
    </row>
    <row r="36" spans="1:4" ht="15" customHeight="1" x14ac:dyDescent="0.35">
      <c r="A36" s="10" t="s">
        <v>599</v>
      </c>
      <c r="B36" s="5"/>
      <c r="C36" s="6" t="s">
        <v>239</v>
      </c>
      <c r="D36" s="25" t="s">
        <v>48</v>
      </c>
    </row>
    <row r="37" spans="1:4" ht="15" customHeight="1" x14ac:dyDescent="0.35">
      <c r="A37" s="10" t="s">
        <v>600</v>
      </c>
      <c r="B37" s="5"/>
      <c r="C37" s="6" t="s">
        <v>240</v>
      </c>
      <c r="D37" s="25" t="s">
        <v>49</v>
      </c>
    </row>
    <row r="38" spans="1:4" ht="15" customHeight="1" x14ac:dyDescent="0.35">
      <c r="A38" s="10" t="s">
        <v>601</v>
      </c>
      <c r="B38" s="5"/>
      <c r="C38" s="6" t="s">
        <v>367</v>
      </c>
      <c r="D38" s="4" t="s">
        <v>51</v>
      </c>
    </row>
    <row r="39" spans="1:4" ht="15" customHeight="1" x14ac:dyDescent="0.35">
      <c r="A39" s="10" t="s">
        <v>602</v>
      </c>
      <c r="B39" s="5"/>
      <c r="C39" s="6" t="s">
        <v>364</v>
      </c>
      <c r="D39" s="4" t="s">
        <v>56</v>
      </c>
    </row>
    <row r="40" spans="1:4" ht="15" customHeight="1" x14ac:dyDescent="0.35">
      <c r="A40" s="10" t="s">
        <v>603</v>
      </c>
      <c r="B40" s="5"/>
      <c r="C40" s="6" t="s">
        <v>212</v>
      </c>
      <c r="D40" s="4" t="s">
        <v>58</v>
      </c>
    </row>
    <row r="41" spans="1:4" ht="15" customHeight="1" x14ac:dyDescent="0.35">
      <c r="A41" s="10" t="s">
        <v>604</v>
      </c>
      <c r="B41" s="5"/>
      <c r="C41" s="6" t="s">
        <v>573</v>
      </c>
      <c r="D41" s="4" t="s">
        <v>576</v>
      </c>
    </row>
    <row r="42" spans="1:4" ht="15" customHeight="1" x14ac:dyDescent="0.35">
      <c r="A42" s="10" t="s">
        <v>605</v>
      </c>
      <c r="B42" s="5"/>
      <c r="C42" s="6" t="s">
        <v>561</v>
      </c>
      <c r="D42" s="4" t="s">
        <v>52</v>
      </c>
    </row>
    <row r="43" spans="1:4" ht="15" customHeight="1" x14ac:dyDescent="0.35">
      <c r="A43" s="10" t="s">
        <v>606</v>
      </c>
      <c r="B43" s="5"/>
      <c r="C43" s="6" t="s">
        <v>232</v>
      </c>
      <c r="D43" s="4" t="s">
        <v>234</v>
      </c>
    </row>
    <row r="44" spans="1:4" ht="15" customHeight="1" x14ac:dyDescent="0.35">
      <c r="A44" s="10" t="s">
        <v>607</v>
      </c>
      <c r="B44" s="5"/>
      <c r="C44" s="6" t="s">
        <v>236</v>
      </c>
      <c r="D44" s="4" t="s">
        <v>341</v>
      </c>
    </row>
    <row r="45" spans="1:4" s="21" customFormat="1" ht="75" customHeight="1" x14ac:dyDescent="0.35">
      <c r="A45" s="15" t="s">
        <v>608</v>
      </c>
      <c r="B45" s="16"/>
      <c r="C45" s="17" t="s">
        <v>572</v>
      </c>
      <c r="D45" s="14" t="s">
        <v>39</v>
      </c>
    </row>
    <row r="46" spans="1:4" s="21" customFormat="1" ht="45" customHeight="1" x14ac:dyDescent="0.35">
      <c r="A46" s="15" t="s">
        <v>609</v>
      </c>
      <c r="B46" s="16"/>
      <c r="C46" s="17" t="s">
        <v>562</v>
      </c>
      <c r="D46" s="14" t="s">
        <v>40</v>
      </c>
    </row>
    <row r="48" spans="1:4" ht="15" customHeight="1" x14ac:dyDescent="0.35">
      <c r="A48" s="10" t="s">
        <v>610</v>
      </c>
      <c r="B48" s="5"/>
      <c r="C48" s="6" t="s">
        <v>239</v>
      </c>
      <c r="D48" s="25" t="s">
        <v>27</v>
      </c>
    </row>
    <row r="49" spans="1:4" ht="15" customHeight="1" x14ac:dyDescent="0.35">
      <c r="A49" s="10" t="s">
        <v>611</v>
      </c>
      <c r="B49" s="5"/>
      <c r="C49" s="6" t="s">
        <v>240</v>
      </c>
      <c r="D49" s="25" t="s">
        <v>42</v>
      </c>
    </row>
    <row r="50" spans="1:4" ht="15" customHeight="1" x14ac:dyDescent="0.35">
      <c r="A50" s="10" t="s">
        <v>612</v>
      </c>
      <c r="B50" s="5"/>
      <c r="C50" s="6" t="s">
        <v>368</v>
      </c>
      <c r="D50" s="4" t="s">
        <v>43</v>
      </c>
    </row>
    <row r="51" spans="1:4" ht="15" customHeight="1" x14ac:dyDescent="0.35">
      <c r="A51" s="10" t="s">
        <v>613</v>
      </c>
      <c r="B51" s="5"/>
      <c r="C51" s="6" t="s">
        <v>364</v>
      </c>
      <c r="D51" s="4" t="s">
        <v>44</v>
      </c>
    </row>
    <row r="52" spans="1:4" ht="15" customHeight="1" x14ac:dyDescent="0.35">
      <c r="A52" s="10" t="s">
        <v>614</v>
      </c>
      <c r="B52" s="5"/>
      <c r="C52" s="6" t="s">
        <v>212</v>
      </c>
      <c r="D52" s="4" t="s">
        <v>45</v>
      </c>
    </row>
    <row r="53" spans="1:4" ht="15" customHeight="1" x14ac:dyDescent="0.35">
      <c r="A53" s="10" t="s">
        <v>615</v>
      </c>
      <c r="B53" s="5"/>
      <c r="C53" s="6" t="s">
        <v>573</v>
      </c>
      <c r="D53" s="4" t="s">
        <v>574</v>
      </c>
    </row>
    <row r="54" spans="1:4" ht="15" customHeight="1" x14ac:dyDescent="0.35">
      <c r="A54" s="10" t="s">
        <v>616</v>
      </c>
      <c r="B54" s="5"/>
      <c r="C54" s="6" t="s">
        <v>561</v>
      </c>
      <c r="D54" s="4" t="s">
        <v>46</v>
      </c>
    </row>
    <row r="55" spans="1:4" ht="15" customHeight="1" x14ac:dyDescent="0.35">
      <c r="A55" s="10" t="s">
        <v>617</v>
      </c>
      <c r="B55" s="5"/>
      <c r="C55" s="6" t="s">
        <v>232</v>
      </c>
      <c r="D55" s="4" t="s">
        <v>234</v>
      </c>
    </row>
    <row r="56" spans="1:4" ht="15" customHeight="1" x14ac:dyDescent="0.35">
      <c r="A56" s="10" t="s">
        <v>618</v>
      </c>
      <c r="B56" s="5"/>
      <c r="C56" s="6" t="s">
        <v>236</v>
      </c>
      <c r="D56" s="4" t="s">
        <v>341</v>
      </c>
    </row>
    <row r="57" spans="1:4" s="21" customFormat="1" ht="75" customHeight="1" x14ac:dyDescent="0.35">
      <c r="A57" s="15" t="s">
        <v>396</v>
      </c>
      <c r="B57" s="16"/>
      <c r="C57" s="17" t="s">
        <v>572</v>
      </c>
      <c r="D57" s="14" t="s">
        <v>34</v>
      </c>
    </row>
    <row r="58" spans="1:4" s="21" customFormat="1" ht="45" customHeight="1" x14ac:dyDescent="0.35">
      <c r="A58" s="15" t="s">
        <v>397</v>
      </c>
      <c r="B58" s="16"/>
      <c r="C58" s="17" t="s">
        <v>562</v>
      </c>
      <c r="D58" s="14" t="s">
        <v>33</v>
      </c>
    </row>
    <row r="60" spans="1:4" ht="15" customHeight="1" x14ac:dyDescent="0.35">
      <c r="A60" s="10" t="s">
        <v>398</v>
      </c>
      <c r="B60" s="5"/>
      <c r="C60" s="6" t="s">
        <v>239</v>
      </c>
      <c r="D60" s="25" t="s">
        <v>35</v>
      </c>
    </row>
    <row r="61" spans="1:4" ht="15" customHeight="1" x14ac:dyDescent="0.35">
      <c r="A61" s="10" t="s">
        <v>399</v>
      </c>
      <c r="B61" s="5"/>
      <c r="C61" s="6" t="s">
        <v>240</v>
      </c>
      <c r="D61" s="25" t="s">
        <v>36</v>
      </c>
    </row>
    <row r="62" spans="1:4" ht="15" customHeight="1" x14ac:dyDescent="0.35">
      <c r="A62" s="10" t="s">
        <v>400</v>
      </c>
      <c r="B62" s="5"/>
      <c r="C62" s="6" t="s">
        <v>369</v>
      </c>
      <c r="D62" s="4" t="s">
        <v>37</v>
      </c>
    </row>
    <row r="63" spans="1:4" ht="15" customHeight="1" x14ac:dyDescent="0.35">
      <c r="A63" s="10" t="s">
        <v>401</v>
      </c>
      <c r="B63" s="5"/>
      <c r="C63" s="6" t="s">
        <v>364</v>
      </c>
      <c r="D63" s="4" t="s">
        <v>44</v>
      </c>
    </row>
    <row r="64" spans="1:4" ht="15" customHeight="1" x14ac:dyDescent="0.35">
      <c r="A64" s="10" t="s">
        <v>402</v>
      </c>
      <c r="B64" s="5"/>
      <c r="C64" s="6" t="s">
        <v>212</v>
      </c>
      <c r="D64" s="4" t="s">
        <v>45</v>
      </c>
    </row>
    <row r="65" spans="1:4" ht="15" customHeight="1" x14ac:dyDescent="0.35">
      <c r="A65" s="10" t="s">
        <v>403</v>
      </c>
      <c r="B65" s="5"/>
      <c r="C65" s="6" t="s">
        <v>573</v>
      </c>
      <c r="D65" s="4" t="s">
        <v>578</v>
      </c>
    </row>
    <row r="66" spans="1:4" ht="15" customHeight="1" x14ac:dyDescent="0.35">
      <c r="A66" s="10" t="s">
        <v>404</v>
      </c>
      <c r="B66" s="5"/>
      <c r="C66" s="6" t="s">
        <v>561</v>
      </c>
      <c r="D66" s="4" t="s">
        <v>38</v>
      </c>
    </row>
    <row r="67" spans="1:4" ht="15" customHeight="1" x14ac:dyDescent="0.35">
      <c r="A67" s="10" t="s">
        <v>405</v>
      </c>
      <c r="B67" s="5"/>
      <c r="C67" s="6" t="s">
        <v>232</v>
      </c>
      <c r="D67" s="4" t="s">
        <v>234</v>
      </c>
    </row>
    <row r="68" spans="1:4" ht="15" customHeight="1" x14ac:dyDescent="0.35">
      <c r="A68" s="10" t="s">
        <v>406</v>
      </c>
      <c r="B68" s="5"/>
      <c r="C68" s="6" t="s">
        <v>236</v>
      </c>
      <c r="D68" s="4" t="s">
        <v>341</v>
      </c>
    </row>
    <row r="69" spans="1:4" s="21" customFormat="1" ht="75" customHeight="1" x14ac:dyDescent="0.35">
      <c r="A69" s="15" t="s">
        <v>407</v>
      </c>
      <c r="B69" s="16"/>
      <c r="C69" s="17" t="s">
        <v>572</v>
      </c>
      <c r="D69" s="14" t="s">
        <v>26</v>
      </c>
    </row>
    <row r="70" spans="1:4" s="21" customFormat="1" ht="45" customHeight="1" x14ac:dyDescent="0.35">
      <c r="A70" s="15" t="s">
        <v>408</v>
      </c>
      <c r="B70" s="16"/>
      <c r="C70" s="17" t="s">
        <v>562</v>
      </c>
      <c r="D70" s="14" t="s">
        <v>28</v>
      </c>
    </row>
    <row r="72" spans="1:4" ht="15" customHeight="1" x14ac:dyDescent="0.35">
      <c r="A72" s="10" t="s">
        <v>409</v>
      </c>
      <c r="B72" s="5"/>
      <c r="C72" s="6" t="s">
        <v>239</v>
      </c>
      <c r="D72" s="25" t="s">
        <v>19</v>
      </c>
    </row>
    <row r="73" spans="1:4" ht="15" customHeight="1" x14ac:dyDescent="0.35">
      <c r="A73" s="10" t="s">
        <v>410</v>
      </c>
      <c r="B73" s="5"/>
      <c r="C73" s="6" t="s">
        <v>240</v>
      </c>
      <c r="D73" s="25" t="s">
        <v>20</v>
      </c>
    </row>
    <row r="74" spans="1:4" ht="15" customHeight="1" x14ac:dyDescent="0.35">
      <c r="A74" s="10" t="s">
        <v>411</v>
      </c>
      <c r="B74" s="5"/>
      <c r="C74" s="6" t="s">
        <v>370</v>
      </c>
      <c r="D74" s="4" t="s">
        <v>21</v>
      </c>
    </row>
    <row r="75" spans="1:4" ht="15" customHeight="1" x14ac:dyDescent="0.35">
      <c r="A75" s="10" t="s">
        <v>412</v>
      </c>
      <c r="B75" s="5"/>
      <c r="C75" s="6" t="s">
        <v>364</v>
      </c>
      <c r="D75" s="4" t="s">
        <v>22</v>
      </c>
    </row>
    <row r="76" spans="1:4" ht="15" customHeight="1" x14ac:dyDescent="0.35">
      <c r="A76" s="10" t="s">
        <v>413</v>
      </c>
      <c r="B76" s="5"/>
      <c r="C76" s="6" t="s">
        <v>212</v>
      </c>
      <c r="D76" s="4" t="s">
        <v>23</v>
      </c>
    </row>
    <row r="77" spans="1:4" ht="15" customHeight="1" x14ac:dyDescent="0.35">
      <c r="A77" s="10" t="s">
        <v>414</v>
      </c>
      <c r="B77" s="5"/>
      <c r="C77" s="6" t="s">
        <v>573</v>
      </c>
      <c r="D77" s="4" t="s">
        <v>580</v>
      </c>
    </row>
    <row r="78" spans="1:4" ht="15" customHeight="1" x14ac:dyDescent="0.35">
      <c r="A78" s="10" t="s">
        <v>415</v>
      </c>
      <c r="B78" s="5"/>
      <c r="C78" s="6" t="s">
        <v>561</v>
      </c>
      <c r="D78" s="4" t="s">
        <v>24</v>
      </c>
    </row>
    <row r="79" spans="1:4" ht="15" customHeight="1" x14ac:dyDescent="0.35">
      <c r="A79" s="10" t="s">
        <v>416</v>
      </c>
      <c r="B79" s="5"/>
      <c r="C79" s="6" t="s">
        <v>232</v>
      </c>
      <c r="D79" s="4" t="s">
        <v>235</v>
      </c>
    </row>
    <row r="80" spans="1:4" ht="15" customHeight="1" x14ac:dyDescent="0.35">
      <c r="A80" s="10" t="s">
        <v>417</v>
      </c>
      <c r="B80" s="5"/>
      <c r="C80" s="6" t="s">
        <v>236</v>
      </c>
      <c r="D80" s="4" t="s">
        <v>342</v>
      </c>
    </row>
    <row r="81" spans="1:4" s="21" customFormat="1" ht="75" customHeight="1" x14ac:dyDescent="0.35">
      <c r="A81" s="15" t="s">
        <v>418</v>
      </c>
      <c r="B81" s="16"/>
      <c r="C81" s="17" t="s">
        <v>572</v>
      </c>
      <c r="D81" s="14" t="s">
        <v>15</v>
      </c>
    </row>
    <row r="82" spans="1:4" s="21" customFormat="1" ht="45" customHeight="1" x14ac:dyDescent="0.35">
      <c r="A82" s="15" t="s">
        <v>419</v>
      </c>
      <c r="B82" s="16"/>
      <c r="C82" s="17" t="s">
        <v>562</v>
      </c>
      <c r="D82" s="14" t="s">
        <v>25</v>
      </c>
    </row>
    <row r="84" spans="1:4" ht="15" customHeight="1" x14ac:dyDescent="0.35">
      <c r="A84" s="10" t="s">
        <v>420</v>
      </c>
      <c r="B84" s="5"/>
      <c r="C84" s="6" t="s">
        <v>239</v>
      </c>
      <c r="D84" s="25" t="s">
        <v>29</v>
      </c>
    </row>
    <row r="85" spans="1:4" ht="15" customHeight="1" x14ac:dyDescent="0.35">
      <c r="A85" s="10" t="s">
        <v>421</v>
      </c>
      <c r="B85" s="5"/>
      <c r="C85" s="6" t="s">
        <v>240</v>
      </c>
      <c r="D85" s="25" t="s">
        <v>30</v>
      </c>
    </row>
    <row r="86" spans="1:4" ht="15" customHeight="1" x14ac:dyDescent="0.35">
      <c r="A86" s="10" t="s">
        <v>422</v>
      </c>
      <c r="B86" s="5"/>
      <c r="C86" s="6" t="s">
        <v>371</v>
      </c>
      <c r="D86" s="4" t="s">
        <v>31</v>
      </c>
    </row>
    <row r="87" spans="1:4" ht="15" customHeight="1" x14ac:dyDescent="0.35">
      <c r="A87" s="10" t="s">
        <v>423</v>
      </c>
      <c r="B87" s="5"/>
      <c r="C87" s="6" t="s">
        <v>364</v>
      </c>
      <c r="D87" s="4" t="s">
        <v>44</v>
      </c>
    </row>
    <row r="88" spans="1:4" ht="15" customHeight="1" x14ac:dyDescent="0.35">
      <c r="A88" s="10" t="s">
        <v>424</v>
      </c>
      <c r="B88" s="5"/>
      <c r="C88" s="6" t="s">
        <v>212</v>
      </c>
      <c r="D88" s="4" t="s">
        <v>45</v>
      </c>
    </row>
    <row r="89" spans="1:4" ht="15" customHeight="1" x14ac:dyDescent="0.35">
      <c r="A89" s="10" t="s">
        <v>425</v>
      </c>
      <c r="B89" s="5"/>
      <c r="C89" s="6" t="s">
        <v>573</v>
      </c>
      <c r="D89" s="4" t="s">
        <v>574</v>
      </c>
    </row>
    <row r="90" spans="1:4" ht="15" customHeight="1" x14ac:dyDescent="0.35">
      <c r="A90" s="10" t="s">
        <v>426</v>
      </c>
      <c r="B90" s="5"/>
      <c r="C90" s="6" t="s">
        <v>561</v>
      </c>
      <c r="D90" s="4" t="s">
        <v>32</v>
      </c>
    </row>
    <row r="91" spans="1:4" ht="15" customHeight="1" x14ac:dyDescent="0.35">
      <c r="A91" s="10" t="s">
        <v>427</v>
      </c>
      <c r="B91" s="5"/>
      <c r="C91" s="6" t="s">
        <v>232</v>
      </c>
      <c r="D91" s="4" t="s">
        <v>234</v>
      </c>
    </row>
    <row r="92" spans="1:4" ht="15" customHeight="1" x14ac:dyDescent="0.35">
      <c r="A92" s="10" t="s">
        <v>428</v>
      </c>
      <c r="B92" s="5"/>
      <c r="C92" s="6" t="s">
        <v>236</v>
      </c>
      <c r="D92" s="4" t="s">
        <v>342</v>
      </c>
    </row>
    <row r="93" spans="1:4" s="21" customFormat="1" ht="75" customHeight="1" x14ac:dyDescent="0.35">
      <c r="A93" s="15" t="s">
        <v>429</v>
      </c>
      <c r="B93" s="16"/>
      <c r="C93" s="17" t="s">
        <v>572</v>
      </c>
      <c r="D93" s="14" t="s">
        <v>17</v>
      </c>
    </row>
    <row r="94" spans="1:4" s="21" customFormat="1" ht="45" customHeight="1" x14ac:dyDescent="0.35">
      <c r="A94" s="15" t="s">
        <v>430</v>
      </c>
      <c r="B94" s="16"/>
      <c r="C94" s="17" t="s">
        <v>562</v>
      </c>
      <c r="D94" s="14" t="s">
        <v>18</v>
      </c>
    </row>
    <row r="96" spans="1:4" ht="15" customHeight="1" x14ac:dyDescent="0.35">
      <c r="A96" s="10" t="s">
        <v>431</v>
      </c>
      <c r="B96" s="5"/>
      <c r="C96" s="6" t="s">
        <v>239</v>
      </c>
      <c r="D96" s="25" t="s">
        <v>96</v>
      </c>
    </row>
    <row r="97" spans="1:4" ht="15" customHeight="1" x14ac:dyDescent="0.35">
      <c r="A97" s="10" t="s">
        <v>432</v>
      </c>
      <c r="B97" s="5"/>
      <c r="C97" s="6" t="s">
        <v>240</v>
      </c>
      <c r="D97" s="25" t="s">
        <v>96</v>
      </c>
    </row>
    <row r="98" spans="1:4" ht="15" customHeight="1" x14ac:dyDescent="0.35">
      <c r="A98" s="10" t="s">
        <v>433</v>
      </c>
      <c r="B98" s="5"/>
      <c r="C98" s="6" t="s">
        <v>372</v>
      </c>
      <c r="D98" s="4"/>
    </row>
    <row r="99" spans="1:4" ht="15" customHeight="1" x14ac:dyDescent="0.35">
      <c r="A99" s="10" t="s">
        <v>434</v>
      </c>
      <c r="B99" s="5"/>
      <c r="C99" s="6" t="s">
        <v>364</v>
      </c>
      <c r="D99" s="4"/>
    </row>
    <row r="100" spans="1:4" ht="15" customHeight="1" x14ac:dyDescent="0.35">
      <c r="A100" s="10" t="s">
        <v>435</v>
      </c>
      <c r="B100" s="5"/>
      <c r="C100" s="6" t="s">
        <v>212</v>
      </c>
      <c r="D100" s="4"/>
    </row>
    <row r="101" spans="1:4" ht="15" customHeight="1" x14ac:dyDescent="0.35">
      <c r="A101" s="10" t="s">
        <v>436</v>
      </c>
      <c r="B101" s="5"/>
      <c r="C101" s="6" t="s">
        <v>573</v>
      </c>
      <c r="D101" s="4"/>
    </row>
    <row r="102" spans="1:4" ht="15" customHeight="1" x14ac:dyDescent="0.35">
      <c r="A102" s="10" t="s">
        <v>437</v>
      </c>
      <c r="B102" s="5"/>
      <c r="C102" s="6" t="s">
        <v>561</v>
      </c>
      <c r="D102" s="4"/>
    </row>
    <row r="103" spans="1:4" ht="15" customHeight="1" x14ac:dyDescent="0.35">
      <c r="A103" s="10" t="s">
        <v>438</v>
      </c>
      <c r="B103" s="5"/>
      <c r="C103" s="6" t="s">
        <v>232</v>
      </c>
      <c r="D103" s="4"/>
    </row>
    <row r="104" spans="1:4" ht="15" customHeight="1" x14ac:dyDescent="0.35">
      <c r="A104" s="10" t="s">
        <v>439</v>
      </c>
      <c r="B104" s="5"/>
      <c r="C104" s="6" t="s">
        <v>236</v>
      </c>
      <c r="D104" s="4"/>
    </row>
    <row r="105" spans="1:4" s="21" customFormat="1" ht="75" customHeight="1" x14ac:dyDescent="0.35">
      <c r="A105" s="15" t="s">
        <v>440</v>
      </c>
      <c r="B105" s="16"/>
      <c r="C105" s="17" t="s">
        <v>572</v>
      </c>
      <c r="D105" s="14"/>
    </row>
    <row r="106" spans="1:4" s="21" customFormat="1" ht="45" customHeight="1" x14ac:dyDescent="0.35">
      <c r="A106" s="15" t="s">
        <v>441</v>
      </c>
      <c r="B106" s="16"/>
      <c r="C106" s="17" t="s">
        <v>562</v>
      </c>
      <c r="D106" s="14"/>
    </row>
    <row r="108" spans="1:4" ht="15" customHeight="1" x14ac:dyDescent="0.35">
      <c r="A108" s="10" t="s">
        <v>442</v>
      </c>
      <c r="B108" s="5"/>
      <c r="C108" s="6" t="s">
        <v>239</v>
      </c>
      <c r="D108" s="25" t="s">
        <v>96</v>
      </c>
    </row>
    <row r="109" spans="1:4" ht="15" customHeight="1" x14ac:dyDescent="0.35">
      <c r="A109" s="10" t="s">
        <v>443</v>
      </c>
      <c r="B109" s="5"/>
      <c r="C109" s="6" t="s">
        <v>240</v>
      </c>
      <c r="D109" s="25" t="s">
        <v>96</v>
      </c>
    </row>
    <row r="110" spans="1:4" ht="15" customHeight="1" x14ac:dyDescent="0.35">
      <c r="A110" s="10" t="s">
        <v>479</v>
      </c>
      <c r="B110" s="5"/>
      <c r="C110" s="6" t="s">
        <v>373</v>
      </c>
      <c r="D110" s="4"/>
    </row>
    <row r="111" spans="1:4" ht="15" customHeight="1" x14ac:dyDescent="0.35">
      <c r="A111" s="10" t="s">
        <v>480</v>
      </c>
      <c r="B111" s="5"/>
      <c r="C111" s="6" t="s">
        <v>364</v>
      </c>
      <c r="D111" s="4"/>
    </row>
    <row r="112" spans="1:4" ht="15" customHeight="1" x14ac:dyDescent="0.35">
      <c r="A112" s="10" t="s">
        <v>481</v>
      </c>
      <c r="B112" s="5"/>
      <c r="C112" s="6" t="s">
        <v>212</v>
      </c>
      <c r="D112" s="4"/>
    </row>
    <row r="113" spans="1:4" ht="15" customHeight="1" x14ac:dyDescent="0.35">
      <c r="A113" s="10" t="s">
        <v>482</v>
      </c>
      <c r="B113" s="5"/>
      <c r="C113" s="6" t="s">
        <v>573</v>
      </c>
      <c r="D113" s="4"/>
    </row>
    <row r="114" spans="1:4" ht="15" customHeight="1" x14ac:dyDescent="0.35">
      <c r="A114" s="10" t="s">
        <v>483</v>
      </c>
      <c r="B114" s="5"/>
      <c r="C114" s="6" t="s">
        <v>561</v>
      </c>
      <c r="D114" s="4"/>
    </row>
    <row r="115" spans="1:4" ht="15" customHeight="1" x14ac:dyDescent="0.35">
      <c r="A115" s="10" t="s">
        <v>484</v>
      </c>
      <c r="B115" s="5"/>
      <c r="C115" s="6" t="s">
        <v>232</v>
      </c>
      <c r="D115" s="4"/>
    </row>
    <row r="116" spans="1:4" ht="15" customHeight="1" x14ac:dyDescent="0.35">
      <c r="A116" s="10" t="s">
        <v>485</v>
      </c>
      <c r="B116" s="5"/>
      <c r="C116" s="6" t="s">
        <v>236</v>
      </c>
      <c r="D116" s="4"/>
    </row>
    <row r="117" spans="1:4" s="21" customFormat="1" ht="75" customHeight="1" x14ac:dyDescent="0.35">
      <c r="A117" s="15" t="s">
        <v>486</v>
      </c>
      <c r="B117" s="16"/>
      <c r="C117" s="17" t="s">
        <v>572</v>
      </c>
      <c r="D117" s="14"/>
    </row>
    <row r="118" spans="1:4" s="21" customFormat="1" ht="45" customHeight="1" x14ac:dyDescent="0.35">
      <c r="A118" s="15" t="s">
        <v>487</v>
      </c>
      <c r="B118" s="16"/>
      <c r="C118" s="17" t="s">
        <v>562</v>
      </c>
      <c r="D118" s="14"/>
    </row>
    <row r="120" spans="1:4" ht="15" customHeight="1" x14ac:dyDescent="0.35">
      <c r="A120" s="10" t="s">
        <v>488</v>
      </c>
      <c r="B120" s="5"/>
      <c r="C120" s="6" t="s">
        <v>239</v>
      </c>
      <c r="D120" s="25" t="s">
        <v>96</v>
      </c>
    </row>
    <row r="121" spans="1:4" ht="15" customHeight="1" x14ac:dyDescent="0.35">
      <c r="A121" s="10" t="s">
        <v>489</v>
      </c>
      <c r="B121" s="5"/>
      <c r="C121" s="6" t="s">
        <v>240</v>
      </c>
      <c r="D121" s="25" t="s">
        <v>96</v>
      </c>
    </row>
    <row r="122" spans="1:4" ht="15" customHeight="1" x14ac:dyDescent="0.35">
      <c r="A122" s="10" t="s">
        <v>490</v>
      </c>
      <c r="B122" s="5"/>
      <c r="C122" s="6" t="s">
        <v>374</v>
      </c>
      <c r="D122" s="4"/>
    </row>
    <row r="123" spans="1:4" ht="15" customHeight="1" x14ac:dyDescent="0.35">
      <c r="A123" s="10" t="s">
        <v>491</v>
      </c>
      <c r="B123" s="5"/>
      <c r="C123" s="6" t="s">
        <v>364</v>
      </c>
      <c r="D123" s="4"/>
    </row>
    <row r="124" spans="1:4" ht="15" customHeight="1" x14ac:dyDescent="0.35">
      <c r="A124" s="10" t="s">
        <v>492</v>
      </c>
      <c r="B124" s="5"/>
      <c r="C124" s="6" t="s">
        <v>212</v>
      </c>
      <c r="D124" s="4"/>
    </row>
    <row r="125" spans="1:4" ht="15" customHeight="1" x14ac:dyDescent="0.35">
      <c r="A125" s="10" t="s">
        <v>493</v>
      </c>
      <c r="B125" s="5"/>
      <c r="C125" s="6" t="s">
        <v>573</v>
      </c>
      <c r="D125" s="4"/>
    </row>
    <row r="126" spans="1:4" ht="15" customHeight="1" x14ac:dyDescent="0.35">
      <c r="A126" s="10" t="s">
        <v>494</v>
      </c>
      <c r="B126" s="5"/>
      <c r="C126" s="6" t="s">
        <v>561</v>
      </c>
      <c r="D126" s="4"/>
    </row>
    <row r="127" spans="1:4" ht="15" customHeight="1" x14ac:dyDescent="0.35">
      <c r="A127" s="10" t="s">
        <v>495</v>
      </c>
      <c r="B127" s="5"/>
      <c r="C127" s="6" t="s">
        <v>232</v>
      </c>
      <c r="D127" s="4"/>
    </row>
    <row r="128" spans="1:4" ht="15" customHeight="1" x14ac:dyDescent="0.35">
      <c r="A128" s="10" t="s">
        <v>496</v>
      </c>
      <c r="B128" s="5"/>
      <c r="C128" s="6" t="s">
        <v>236</v>
      </c>
      <c r="D128" s="4"/>
    </row>
    <row r="129" spans="1:4" s="21" customFormat="1" ht="75" customHeight="1" x14ac:dyDescent="0.35">
      <c r="A129" s="15" t="s">
        <v>497</v>
      </c>
      <c r="B129" s="16"/>
      <c r="C129" s="17" t="s">
        <v>572</v>
      </c>
      <c r="D129" s="14"/>
    </row>
    <row r="130" spans="1:4" s="21" customFormat="1" ht="45" customHeight="1" x14ac:dyDescent="0.35">
      <c r="A130" s="15" t="s">
        <v>498</v>
      </c>
      <c r="B130" s="16"/>
      <c r="C130" s="17" t="s">
        <v>562</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phoneticPr fontId="13" type="noConversion"/>
  <dataValidations count="3">
    <dataValidation type="list" allowBlank="1" showInputMessage="1" showErrorMessage="1" sqref="D17 D101 D77 D65 D53 D41 D29 D113 D89 D125" xr:uid="{00000000-0002-0000-0200-000000000000}">
      <formula1>elenco_dim_tipo</formula1>
    </dataValidation>
    <dataValidation type="list" allowBlank="1" showInputMessage="1" showErrorMessage="1" sqref="D115 D103 D19 D31 D43 D55 D67 D79 D91 D127" xr:uid="{00000000-0002-0000-0200-000001000000}">
      <formula1>elenco_ambito_attivita</formula1>
    </dataValidation>
    <dataValidation type="list" allowBlank="1" showInputMessage="1" showErrorMessage="1" sqref="D20 D32 D44 D56 D68 D80 D92 D104 D116 D128" xr:uid="{00000000-0002-0000-0200-000002000000}">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&amp;C&amp;"Arial,Normale"&amp;8ESPERIENZE PROFESSIONALI / PAGINA &amp;P DI &amp;N</oddFooter>
  </headerFooter>
  <rowBreaks count="3" manualBreakCount="3">
    <brk id="35" min="2" max="3" man="1"/>
    <brk id="71" min="2" max="3" man="1"/>
    <brk id="107" min="2" max="3" man="1"/>
  </rowBreaks>
  <legacy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7"/>
  <sheetViews>
    <sheetView topLeftCell="B35" workbookViewId="0">
      <selection activeCell="D37" sqref="D37"/>
    </sheetView>
  </sheetViews>
  <sheetFormatPr defaultColWidth="8.8164062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8.81640625" style="1"/>
  </cols>
  <sheetData>
    <row r="1" spans="1:4" ht="15" customHeight="1" x14ac:dyDescent="0.35">
      <c r="A1" s="10"/>
      <c r="B1" s="5"/>
      <c r="C1" s="6" t="s">
        <v>698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585</v>
      </c>
      <c r="D6" s="30"/>
    </row>
    <row r="7" spans="1:4" ht="15" customHeight="1" x14ac:dyDescent="0.35">
      <c r="A7" s="10" t="s">
        <v>701</v>
      </c>
      <c r="B7" s="5"/>
      <c r="C7" s="6" t="s">
        <v>685</v>
      </c>
      <c r="D7" s="11" t="str">
        <f>candidatura</f>
        <v xml:space="preserve">Paola Perini; </v>
      </c>
    </row>
    <row r="8" spans="1:4" ht="15" customHeight="1" x14ac:dyDescent="0.35">
      <c r="A8" s="10"/>
      <c r="B8" s="5"/>
      <c r="C8" s="5"/>
      <c r="D8" s="5"/>
    </row>
    <row r="9" spans="1:4" ht="20" x14ac:dyDescent="0.35">
      <c r="A9" s="10"/>
      <c r="B9" s="5"/>
      <c r="C9" s="27" t="s">
        <v>99</v>
      </c>
      <c r="D9" s="27"/>
    </row>
    <row r="10" spans="1:4" ht="30" customHeight="1" x14ac:dyDescent="0.35">
      <c r="A10" s="10"/>
      <c r="B10" s="5"/>
      <c r="C10" s="31" t="s">
        <v>337</v>
      </c>
      <c r="D10" s="31"/>
    </row>
    <row r="11" spans="1:4" ht="15" customHeight="1" x14ac:dyDescent="0.35">
      <c r="A11" s="10"/>
      <c r="B11" s="5"/>
      <c r="C11" s="5"/>
      <c r="D11" s="5"/>
    </row>
    <row r="12" spans="1:4" ht="15" customHeight="1" x14ac:dyDescent="0.35">
      <c r="A12" s="10" t="s">
        <v>390</v>
      </c>
      <c r="B12" s="5"/>
      <c r="C12" s="6" t="s">
        <v>375</v>
      </c>
      <c r="D12" s="4" t="s">
        <v>16</v>
      </c>
    </row>
    <row r="13" spans="1:4" ht="15" customHeight="1" x14ac:dyDescent="0.35">
      <c r="A13" s="10" t="s">
        <v>391</v>
      </c>
      <c r="B13" s="5"/>
      <c r="C13" s="6" t="s">
        <v>376</v>
      </c>
      <c r="D13" s="4" t="s">
        <v>382</v>
      </c>
    </row>
    <row r="14" spans="1:4" ht="15" customHeight="1" x14ac:dyDescent="0.35">
      <c r="A14" s="10" t="s">
        <v>392</v>
      </c>
      <c r="B14" s="5"/>
      <c r="C14" s="6" t="s">
        <v>377</v>
      </c>
      <c r="D14" s="4" t="s">
        <v>114</v>
      </c>
    </row>
    <row r="15" spans="1:4" ht="60" customHeight="1" x14ac:dyDescent="0.35">
      <c r="A15" s="15" t="s">
        <v>393</v>
      </c>
      <c r="B15" s="16"/>
      <c r="C15" s="17" t="s">
        <v>110</v>
      </c>
      <c r="D15" s="14" t="s">
        <v>12</v>
      </c>
    </row>
    <row r="16" spans="1:4" ht="60" customHeight="1" x14ac:dyDescent="0.35">
      <c r="A16" s="15" t="s">
        <v>394</v>
      </c>
      <c r="B16" s="16"/>
      <c r="C16" s="17" t="s">
        <v>111</v>
      </c>
      <c r="D16" s="14" t="s">
        <v>11</v>
      </c>
    </row>
    <row r="17" spans="1:4" ht="15" customHeight="1" x14ac:dyDescent="0.35">
      <c r="A17" s="10" t="s">
        <v>395</v>
      </c>
      <c r="B17" s="5"/>
      <c r="C17" s="6" t="s">
        <v>500</v>
      </c>
      <c r="D17" s="4" t="s">
        <v>13</v>
      </c>
    </row>
    <row r="18" spans="1:4" ht="15" customHeight="1" x14ac:dyDescent="0.35">
      <c r="A18" s="10" t="s">
        <v>267</v>
      </c>
      <c r="B18" s="5"/>
      <c r="C18" s="6" t="s">
        <v>378</v>
      </c>
      <c r="D18" s="4"/>
    </row>
    <row r="19" spans="1:4" ht="15" customHeight="1" x14ac:dyDescent="0.35">
      <c r="A19" s="10" t="s">
        <v>268</v>
      </c>
      <c r="B19" s="5"/>
      <c r="C19" s="6" t="s">
        <v>379</v>
      </c>
      <c r="D19" s="4" t="s">
        <v>462</v>
      </c>
    </row>
    <row r="20" spans="1:4" ht="15" customHeight="1" x14ac:dyDescent="0.35">
      <c r="A20" s="10"/>
      <c r="B20" s="5"/>
      <c r="C20" s="5"/>
      <c r="D20" s="5"/>
    </row>
    <row r="21" spans="1:4" ht="15" customHeight="1" x14ac:dyDescent="0.35">
      <c r="A21" s="10" t="s">
        <v>269</v>
      </c>
      <c r="B21" s="5"/>
      <c r="C21" s="6" t="s">
        <v>375</v>
      </c>
      <c r="D21" s="4" t="s">
        <v>14</v>
      </c>
    </row>
    <row r="22" spans="1:4" ht="15" customHeight="1" x14ac:dyDescent="0.35">
      <c r="A22" s="10" t="s">
        <v>270</v>
      </c>
      <c r="B22" s="5"/>
      <c r="C22" s="6" t="s">
        <v>376</v>
      </c>
      <c r="D22" s="4" t="s">
        <v>382</v>
      </c>
    </row>
    <row r="23" spans="1:4" ht="15" customHeight="1" x14ac:dyDescent="0.35">
      <c r="A23" s="10" t="s">
        <v>271</v>
      </c>
      <c r="B23" s="5"/>
      <c r="C23" s="6" t="s">
        <v>377</v>
      </c>
      <c r="D23" s="4" t="s">
        <v>114</v>
      </c>
    </row>
    <row r="24" spans="1:4" ht="60" customHeight="1" x14ac:dyDescent="0.35">
      <c r="A24" s="15" t="s">
        <v>272</v>
      </c>
      <c r="B24" s="16"/>
      <c r="C24" s="17" t="s">
        <v>112</v>
      </c>
      <c r="D24" s="14" t="s">
        <v>10</v>
      </c>
    </row>
    <row r="25" spans="1:4" ht="60" customHeight="1" x14ac:dyDescent="0.35">
      <c r="A25" s="15" t="s">
        <v>273</v>
      </c>
      <c r="B25" s="16"/>
      <c r="C25" s="17" t="s">
        <v>111</v>
      </c>
      <c r="D25" s="14" t="s">
        <v>9</v>
      </c>
    </row>
    <row r="26" spans="1:4" ht="15" customHeight="1" x14ac:dyDescent="0.35">
      <c r="A26" s="10" t="s">
        <v>274</v>
      </c>
      <c r="B26" s="5"/>
      <c r="C26" s="6" t="s">
        <v>500</v>
      </c>
      <c r="D26" s="4" t="s">
        <v>4</v>
      </c>
    </row>
    <row r="27" spans="1:4" ht="15" customHeight="1" x14ac:dyDescent="0.35">
      <c r="A27" s="10" t="s">
        <v>275</v>
      </c>
      <c r="B27" s="5"/>
      <c r="C27" s="6" t="s">
        <v>378</v>
      </c>
      <c r="D27" s="4"/>
    </row>
    <row r="28" spans="1:4" ht="15" customHeight="1" x14ac:dyDescent="0.35">
      <c r="A28" s="10" t="s">
        <v>276</v>
      </c>
      <c r="B28" s="5"/>
      <c r="C28" s="6" t="s">
        <v>379</v>
      </c>
      <c r="D28" s="4" t="s">
        <v>461</v>
      </c>
    </row>
    <row r="29" spans="1:4" ht="15" customHeight="1" x14ac:dyDescent="0.35">
      <c r="A29" s="10"/>
      <c r="B29" s="5"/>
      <c r="C29" s="5"/>
      <c r="D29" s="5"/>
    </row>
    <row r="30" spans="1:4" ht="15" customHeight="1" x14ac:dyDescent="0.35">
      <c r="A30" s="10" t="s">
        <v>277</v>
      </c>
      <c r="B30" s="5"/>
      <c r="C30" s="6" t="s">
        <v>375</v>
      </c>
      <c r="D30" s="4" t="s">
        <v>5</v>
      </c>
    </row>
    <row r="31" spans="1:4" ht="15" customHeight="1" x14ac:dyDescent="0.35">
      <c r="A31" s="10" t="s">
        <v>278</v>
      </c>
      <c r="B31" s="5"/>
      <c r="C31" s="6" t="s">
        <v>376</v>
      </c>
      <c r="D31" s="4" t="s">
        <v>382</v>
      </c>
    </row>
    <row r="32" spans="1:4" ht="15" customHeight="1" x14ac:dyDescent="0.35">
      <c r="A32" s="10" t="s">
        <v>279</v>
      </c>
      <c r="B32" s="5"/>
      <c r="C32" s="6" t="s">
        <v>377</v>
      </c>
      <c r="D32" s="4" t="s">
        <v>114</v>
      </c>
    </row>
    <row r="33" spans="1:4" ht="60" customHeight="1" x14ac:dyDescent="0.35">
      <c r="A33" s="15" t="s">
        <v>280</v>
      </c>
      <c r="B33" s="16"/>
      <c r="C33" s="17" t="s">
        <v>113</v>
      </c>
      <c r="D33" s="14" t="s">
        <v>6</v>
      </c>
    </row>
    <row r="34" spans="1:4" ht="60" customHeight="1" x14ac:dyDescent="0.35">
      <c r="A34" s="15" t="s">
        <v>281</v>
      </c>
      <c r="B34" s="16"/>
      <c r="C34" s="17" t="s">
        <v>111</v>
      </c>
      <c r="D34" s="14" t="s">
        <v>8</v>
      </c>
    </row>
    <row r="35" spans="1:4" ht="15" customHeight="1" x14ac:dyDescent="0.35">
      <c r="A35" s="10" t="s">
        <v>282</v>
      </c>
      <c r="B35" s="5"/>
      <c r="C35" s="6" t="s">
        <v>500</v>
      </c>
      <c r="D35" s="4" t="s">
        <v>7</v>
      </c>
    </row>
    <row r="36" spans="1:4" ht="15" customHeight="1" x14ac:dyDescent="0.35">
      <c r="A36" s="10" t="s">
        <v>283</v>
      </c>
      <c r="B36" s="5"/>
      <c r="C36" s="6" t="s">
        <v>378</v>
      </c>
      <c r="D36" s="4"/>
    </row>
    <row r="37" spans="1:4" ht="15" customHeight="1" x14ac:dyDescent="0.35">
      <c r="A37" s="10" t="s">
        <v>284</v>
      </c>
      <c r="B37" s="5"/>
      <c r="C37" s="6" t="s">
        <v>379</v>
      </c>
      <c r="D37" s="4" t="s">
        <v>462</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phoneticPr fontId="13" type="noConversion"/>
  <dataValidations count="4">
    <dataValidation type="list" allowBlank="1" showInputMessage="1" showErrorMessage="1" sqref="D13 D31 D22" xr:uid="{00000000-0002-0000-0300-000000000000}">
      <formula1>elenco_ambito</formula1>
    </dataValidation>
    <dataValidation type="list" allowBlank="1" showInputMessage="1" showErrorMessage="1" sqref="D14 D32 D23" xr:uid="{00000000-0002-0000-0300-000001000000}">
      <formula1>elenco_tematica</formula1>
    </dataValidation>
    <dataValidation type="list" allowBlank="1" showInputMessage="1" showErrorMessage="1" sqref="D19 D37 D28" xr:uid="{00000000-0002-0000-0300-000002000000}">
      <formula1>bgt_proj</formula1>
    </dataValidation>
    <dataValidation type="list" allowBlank="1" showInputMessage="1" showErrorMessage="1" sqref="D18 D36 D27" xr:uid="{00000000-0002-0000-0300-000003000000}">
      <formula1>elenco_proj</formula1>
    </dataValidation>
  </dataValidations>
  <printOptions horizontalCentered="1"/>
  <pageMargins left="0.19685039370078741" right="0.19685039370078741" top="0.78740157480314965" bottom="0.78740157480314965" header="0.39370078740157483" footer="0.39370078740157483"/>
  <headerFooter>
    <oddFooter>&amp;C&amp;"Arial,Normale"&amp;8ESPERIENZE VALUTAZIONE / PAGINA &amp;P DI &amp;N</oddFooter>
  </headerFooter>
  <legacy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64"/>
  <sheetViews>
    <sheetView workbookViewId="0">
      <selection activeCell="I22" sqref="I22"/>
    </sheetView>
  </sheetViews>
  <sheetFormatPr defaultColWidth="8.8164062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8.81640625" style="1"/>
  </cols>
  <sheetData>
    <row r="1" spans="1:4" ht="15" customHeight="1" x14ac:dyDescent="0.35">
      <c r="A1" s="10"/>
      <c r="B1" s="5"/>
      <c r="C1" s="6" t="s">
        <v>698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702</v>
      </c>
      <c r="D6" s="30"/>
    </row>
    <row r="7" spans="1:4" ht="15" customHeight="1" x14ac:dyDescent="0.35">
      <c r="A7" s="10" t="s">
        <v>703</v>
      </c>
      <c r="B7" s="5"/>
      <c r="C7" s="6" t="s">
        <v>685</v>
      </c>
      <c r="D7" s="11" t="str">
        <f>candidatura</f>
        <v xml:space="preserve">Paola Perini; </v>
      </c>
    </row>
    <row r="8" spans="1:4" ht="15" customHeight="1" x14ac:dyDescent="0.35">
      <c r="A8" s="10"/>
      <c r="B8" s="5"/>
      <c r="C8" s="5"/>
      <c r="D8" s="5"/>
    </row>
    <row r="9" spans="1:4" ht="20" x14ac:dyDescent="0.35">
      <c r="A9" s="10"/>
      <c r="B9" s="5"/>
      <c r="C9" s="27" t="s">
        <v>338</v>
      </c>
      <c r="D9" s="27"/>
    </row>
    <row r="10" spans="1:4" ht="15" customHeight="1" x14ac:dyDescent="0.35">
      <c r="A10" s="10"/>
      <c r="B10" s="5"/>
      <c r="C10" s="5"/>
      <c r="D10" s="5"/>
    </row>
    <row r="11" spans="1:4" ht="15" customHeight="1" x14ac:dyDescent="0.35">
      <c r="A11" s="10" t="s">
        <v>291</v>
      </c>
      <c r="B11" s="5"/>
      <c r="C11" s="6" t="s">
        <v>341</v>
      </c>
      <c r="D11" s="11" t="str">
        <f>spec_principale</f>
        <v>ECOINDUSTRIA</v>
      </c>
    </row>
    <row r="12" spans="1:4" ht="15" customHeight="1" x14ac:dyDescent="0.35">
      <c r="A12" s="10" t="s">
        <v>292</v>
      </c>
      <c r="B12" s="5"/>
      <c r="C12" s="6" t="s">
        <v>343</v>
      </c>
      <c r="D12" s="11" t="str">
        <f>ads1_principale</f>
        <v>AE1 Generazione e gestione distribuita dell’energia</v>
      </c>
    </row>
    <row r="13" spans="1:4" ht="15" customHeight="1" x14ac:dyDescent="0.35">
      <c r="A13" s="10" t="s">
        <v>293</v>
      </c>
      <c r="B13" s="5"/>
      <c r="C13" s="6" t="s">
        <v>344</v>
      </c>
      <c r="D13" s="11" t="str">
        <f>ads1_secondaria</f>
        <v>AE2 Evoluzione tecnologica delle fonti rinnovabili</v>
      </c>
    </row>
    <row r="14" spans="1:4" ht="15" customHeight="1" x14ac:dyDescent="0.35">
      <c r="A14" s="10" t="s">
        <v>294</v>
      </c>
      <c r="B14" s="5"/>
      <c r="C14" s="6" t="s">
        <v>333</v>
      </c>
      <c r="D14" s="11" t="str">
        <f>ads1_terziaria</f>
        <v>AE3 Sistemi di accumulo di energia</v>
      </c>
    </row>
    <row r="15" spans="1:4" ht="15" customHeight="1" x14ac:dyDescent="0.35">
      <c r="A15" s="10"/>
      <c r="B15" s="5"/>
      <c r="C15" s="5"/>
      <c r="D15" s="5"/>
    </row>
    <row r="16" spans="1:4" ht="15" customHeight="1" x14ac:dyDescent="0.35">
      <c r="A16" s="10" t="s">
        <v>295</v>
      </c>
      <c r="B16" s="5"/>
      <c r="C16" s="6" t="s">
        <v>351</v>
      </c>
      <c r="D16" s="11" t="str">
        <f>l1_tema</f>
        <v>Economia Aziendale</v>
      </c>
    </row>
    <row r="17" spans="1:4" ht="15" customHeight="1" x14ac:dyDescent="0.35">
      <c r="A17" s="10" t="s">
        <v>296</v>
      </c>
      <c r="B17" s="5"/>
      <c r="C17" s="6" t="s">
        <v>352</v>
      </c>
      <c r="D17" s="11">
        <f>l2_tema</f>
        <v>0</v>
      </c>
    </row>
    <row r="18" spans="1:4" ht="15" customHeight="1" x14ac:dyDescent="0.35">
      <c r="A18" s="10" t="s">
        <v>297</v>
      </c>
      <c r="B18" s="5"/>
      <c r="C18" s="6" t="s">
        <v>353</v>
      </c>
      <c r="D18" s="11">
        <f>dot_tema</f>
        <v>0</v>
      </c>
    </row>
    <row r="19" spans="1:4" ht="15" customHeight="1" x14ac:dyDescent="0.35">
      <c r="A19" s="10" t="s">
        <v>298</v>
      </c>
      <c r="B19" s="5"/>
      <c r="C19" s="6" t="s">
        <v>354</v>
      </c>
      <c r="D19" s="11">
        <f>m2l_tema</f>
        <v>0</v>
      </c>
    </row>
    <row r="20" spans="1:4" ht="15" customHeight="1" x14ac:dyDescent="0.35">
      <c r="A20" s="10"/>
      <c r="B20" s="5"/>
      <c r="C20" s="5"/>
      <c r="D20" s="5"/>
    </row>
    <row r="21" spans="1:4" ht="45" customHeight="1" x14ac:dyDescent="0.35">
      <c r="A21" s="10"/>
      <c r="B21" s="5"/>
      <c r="C21" s="31" t="s">
        <v>290</v>
      </c>
      <c r="D21" s="31"/>
    </row>
    <row r="22" spans="1:4" ht="262.5" customHeight="1" x14ac:dyDescent="0.35">
      <c r="A22" s="15" t="s">
        <v>299</v>
      </c>
      <c r="B22" s="5"/>
      <c r="C22" s="20" t="s">
        <v>288</v>
      </c>
      <c r="D22" s="13" t="s">
        <v>0</v>
      </c>
    </row>
    <row r="23" spans="1:4" ht="15" customHeight="1" x14ac:dyDescent="0.35">
      <c r="A23" s="10"/>
      <c r="B23" s="5"/>
      <c r="C23" s="5"/>
      <c r="D23" s="5"/>
    </row>
    <row r="24" spans="1:4" ht="15" customHeight="1" x14ac:dyDescent="0.35">
      <c r="A24" s="10" t="s">
        <v>300</v>
      </c>
      <c r="B24" s="5"/>
      <c r="C24" s="6" t="s">
        <v>355</v>
      </c>
      <c r="D24" s="11" t="str">
        <f>ep1_denominazione</f>
        <v>Arcotronics Technologies Spa e da marzo 2010 Kemet Electronics Italia srl</v>
      </c>
    </row>
    <row r="25" spans="1:4" ht="15" customHeight="1" x14ac:dyDescent="0.35">
      <c r="A25" s="10" t="s">
        <v>301</v>
      </c>
      <c r="B25" s="5"/>
      <c r="C25" s="6" t="s">
        <v>356</v>
      </c>
      <c r="D25" s="11" t="str">
        <f>ep2_denominazione</f>
        <v>ASTER s.cons. p.a</v>
      </c>
    </row>
    <row r="26" spans="1:4" ht="15" customHeight="1" x14ac:dyDescent="0.35">
      <c r="A26" s="10" t="s">
        <v>302</v>
      </c>
      <c r="B26" s="5"/>
      <c r="C26" s="6" t="s">
        <v>357</v>
      </c>
      <c r="D26" s="11" t="str">
        <f>ep3_denominazione</f>
        <v>SCS Azioninnova Spa</v>
      </c>
    </row>
    <row r="27" spans="1:4" ht="15" customHeight="1" x14ac:dyDescent="0.35">
      <c r="A27" s="10" t="s">
        <v>303</v>
      </c>
      <c r="B27" s="5"/>
      <c r="C27" s="6" t="s">
        <v>358</v>
      </c>
      <c r="D27" s="11" t="str">
        <f>ep4_denominazione</f>
        <v>Apri Spa. Centro internazionale di ricerca per la cooperazione industriale</v>
      </c>
    </row>
    <row r="28" spans="1:4" ht="15" customHeight="1" x14ac:dyDescent="0.35">
      <c r="A28" s="10" t="s">
        <v>304</v>
      </c>
      <c r="B28" s="5"/>
      <c r="C28" s="6" t="s">
        <v>359</v>
      </c>
      <c r="D28" s="11" t="str">
        <f>ep5_denominazione</f>
        <v>FAST Federazione delle associazioni Scientifiche e Tecniche</v>
      </c>
    </row>
    <row r="29" spans="1:4" ht="15" customHeight="1" x14ac:dyDescent="0.35">
      <c r="A29" s="10" t="s">
        <v>305</v>
      </c>
      <c r="B29" s="5"/>
      <c r="C29" s="6" t="s">
        <v>360</v>
      </c>
      <c r="D29" s="11" t="str">
        <f>ep6_denominazione</f>
        <v>INNOVAMI</v>
      </c>
    </row>
    <row r="30" spans="1:4" ht="15" customHeight="1" x14ac:dyDescent="0.35">
      <c r="A30" s="10" t="s">
        <v>306</v>
      </c>
      <c r="B30" s="5"/>
      <c r="C30" s="6" t="s">
        <v>361</v>
      </c>
      <c r="D30" s="11" t="str">
        <f>ep7_denominazione</f>
        <v>Impact Hub srl</v>
      </c>
    </row>
    <row r="31" spans="1:4" ht="15" customHeight="1" x14ac:dyDescent="0.35">
      <c r="A31" s="10" t="s">
        <v>307</v>
      </c>
      <c r="B31" s="5"/>
      <c r="C31" s="6" t="s">
        <v>362</v>
      </c>
      <c r="D31" s="11">
        <f>ep8_denominazione</f>
        <v>0</v>
      </c>
    </row>
    <row r="32" spans="1:4" ht="15" customHeight="1" x14ac:dyDescent="0.35">
      <c r="A32" s="10" t="s">
        <v>308</v>
      </c>
      <c r="B32" s="5"/>
      <c r="C32" s="6" t="s">
        <v>363</v>
      </c>
      <c r="D32" s="11">
        <f>ep9_denominazione</f>
        <v>0</v>
      </c>
    </row>
    <row r="33" spans="1:4" ht="15" customHeight="1" x14ac:dyDescent="0.35">
      <c r="A33" s="10" t="s">
        <v>309</v>
      </c>
      <c r="B33" s="5"/>
      <c r="C33" s="6" t="s">
        <v>586</v>
      </c>
      <c r="D33" s="11">
        <f>ep10_denominazione</f>
        <v>0</v>
      </c>
    </row>
    <row r="34" spans="1:4" ht="45" customHeight="1" x14ac:dyDescent="0.35">
      <c r="A34" s="10"/>
      <c r="B34" s="5"/>
      <c r="C34" s="31" t="s">
        <v>340</v>
      </c>
      <c r="D34" s="31"/>
    </row>
    <row r="35" spans="1:4" ht="262.5" customHeight="1" x14ac:dyDescent="0.35">
      <c r="A35" s="15" t="s">
        <v>310</v>
      </c>
      <c r="B35" s="5"/>
      <c r="C35" s="20" t="s">
        <v>289</v>
      </c>
      <c r="D35" s="13" t="s">
        <v>2</v>
      </c>
    </row>
    <row r="36" spans="1:4" ht="15" customHeight="1" x14ac:dyDescent="0.35">
      <c r="A36" s="10"/>
      <c r="B36" s="5"/>
      <c r="C36" s="5"/>
      <c r="D36" s="5"/>
    </row>
    <row r="37" spans="1:4" ht="20" x14ac:dyDescent="0.35">
      <c r="A37" s="10"/>
      <c r="B37" s="5"/>
      <c r="C37" s="27" t="s">
        <v>339</v>
      </c>
      <c r="D37" s="27"/>
    </row>
    <row r="38" spans="1:4" ht="15" customHeight="1" x14ac:dyDescent="0.35">
      <c r="A38" s="10"/>
      <c r="B38" s="5"/>
      <c r="C38" s="5"/>
      <c r="D38" s="5"/>
    </row>
    <row r="39" spans="1:4" ht="15" customHeight="1" x14ac:dyDescent="0.35">
      <c r="A39" s="10" t="s">
        <v>311</v>
      </c>
      <c r="B39" s="5"/>
      <c r="C39" s="6" t="s">
        <v>342</v>
      </c>
      <c r="D39" s="11" t="str">
        <f>spec_secondaria</f>
        <v>COMPETITIVITÀ_IMPRESE</v>
      </c>
    </row>
    <row r="40" spans="1:4" ht="15" customHeight="1" x14ac:dyDescent="0.35">
      <c r="A40" s="10" t="s">
        <v>312</v>
      </c>
      <c r="B40" s="5"/>
      <c r="C40" s="6" t="s">
        <v>345</v>
      </c>
      <c r="D40" s="11" t="str">
        <f>ads2_principale</f>
        <v>CI1 Creazione e avvio d'impresa</v>
      </c>
    </row>
    <row r="41" spans="1:4" ht="15" customHeight="1" x14ac:dyDescent="0.35">
      <c r="A41" s="10" t="s">
        <v>313</v>
      </c>
      <c r="B41" s="5"/>
      <c r="C41" s="6" t="s">
        <v>346</v>
      </c>
      <c r="D41" s="11" t="str">
        <f>ads2_secondaria</f>
        <v>CI3 Innovazione di prodotto/servizio, strategica ed organizzativa</v>
      </c>
    </row>
    <row r="42" spans="1:4" ht="15" customHeight="1" x14ac:dyDescent="0.35">
      <c r="A42" s="10" t="s">
        <v>314</v>
      </c>
      <c r="B42" s="5"/>
      <c r="C42" s="6" t="s">
        <v>334</v>
      </c>
      <c r="D42" s="11" t="str">
        <f>ads2_terziaria</f>
        <v>CI5 Innovazione sociale</v>
      </c>
    </row>
    <row r="43" spans="1:4" ht="15" customHeight="1" x14ac:dyDescent="0.35">
      <c r="A43" s="10"/>
      <c r="B43" s="5"/>
      <c r="C43" s="5"/>
      <c r="D43" s="5"/>
    </row>
    <row r="44" spans="1:4" ht="15" customHeight="1" x14ac:dyDescent="0.35">
      <c r="A44" s="10" t="s">
        <v>315</v>
      </c>
      <c r="B44" s="5"/>
      <c r="C44" s="6" t="s">
        <v>351</v>
      </c>
      <c r="D44" s="11" t="str">
        <f>l1_tema</f>
        <v>Economia Aziendale</v>
      </c>
    </row>
    <row r="45" spans="1:4" ht="15" customHeight="1" x14ac:dyDescent="0.35">
      <c r="A45" s="10" t="s">
        <v>316</v>
      </c>
      <c r="B45" s="5"/>
      <c r="C45" s="6" t="s">
        <v>352</v>
      </c>
      <c r="D45" s="11">
        <f>l2_tema</f>
        <v>0</v>
      </c>
    </row>
    <row r="46" spans="1:4" ht="15" customHeight="1" x14ac:dyDescent="0.35">
      <c r="A46" s="10" t="s">
        <v>317</v>
      </c>
      <c r="B46" s="5"/>
      <c r="C46" s="6" t="s">
        <v>353</v>
      </c>
      <c r="D46" s="11">
        <f>dot_tema</f>
        <v>0</v>
      </c>
    </row>
    <row r="47" spans="1:4" ht="15" customHeight="1" x14ac:dyDescent="0.35">
      <c r="A47" s="10" t="s">
        <v>318</v>
      </c>
      <c r="B47" s="5"/>
      <c r="C47" s="6" t="s">
        <v>354</v>
      </c>
      <c r="D47" s="11">
        <f>m2l_tema</f>
        <v>0</v>
      </c>
    </row>
    <row r="48" spans="1:4" ht="15" customHeight="1" x14ac:dyDescent="0.35">
      <c r="A48" s="10"/>
      <c r="B48" s="5"/>
      <c r="C48" s="5"/>
      <c r="D48" s="5"/>
    </row>
    <row r="49" spans="1:4" ht="60" customHeight="1" x14ac:dyDescent="0.35">
      <c r="A49" s="10"/>
      <c r="B49" s="5"/>
      <c r="C49" s="31" t="s">
        <v>230</v>
      </c>
      <c r="D49" s="31"/>
    </row>
    <row r="50" spans="1:4" ht="262.5" customHeight="1" x14ac:dyDescent="0.35">
      <c r="A50" s="15" t="s">
        <v>319</v>
      </c>
      <c r="B50" s="5"/>
      <c r="C50" s="20" t="s">
        <v>288</v>
      </c>
      <c r="D50" s="14" t="s">
        <v>1</v>
      </c>
    </row>
    <row r="51" spans="1:4" ht="15" customHeight="1" x14ac:dyDescent="0.35">
      <c r="A51" s="10"/>
      <c r="B51" s="5"/>
      <c r="C51" s="5"/>
      <c r="D51" s="5"/>
    </row>
    <row r="52" spans="1:4" ht="15" customHeight="1" x14ac:dyDescent="0.35">
      <c r="A52" s="10" t="s">
        <v>320</v>
      </c>
      <c r="B52" s="5"/>
      <c r="C52" s="6" t="s">
        <v>355</v>
      </c>
      <c r="D52" s="11" t="str">
        <f>ep1_denominazione</f>
        <v>Arcotronics Technologies Spa e da marzo 2010 Kemet Electronics Italia srl</v>
      </c>
    </row>
    <row r="53" spans="1:4" ht="15" customHeight="1" x14ac:dyDescent="0.35">
      <c r="A53" s="10" t="s">
        <v>321</v>
      </c>
      <c r="B53" s="5"/>
      <c r="C53" s="6" t="s">
        <v>356</v>
      </c>
      <c r="D53" s="11" t="str">
        <f>ep2_denominazione</f>
        <v>ASTER s.cons. p.a</v>
      </c>
    </row>
    <row r="54" spans="1:4" ht="15" customHeight="1" x14ac:dyDescent="0.35">
      <c r="A54" s="10" t="s">
        <v>322</v>
      </c>
      <c r="B54" s="5"/>
      <c r="C54" s="6" t="s">
        <v>357</v>
      </c>
      <c r="D54" s="11" t="str">
        <f>ep3_denominazione</f>
        <v>SCS Azioninnova Spa</v>
      </c>
    </row>
    <row r="55" spans="1:4" ht="15" customHeight="1" x14ac:dyDescent="0.35">
      <c r="A55" s="10" t="s">
        <v>323</v>
      </c>
      <c r="B55" s="5"/>
      <c r="C55" s="6" t="s">
        <v>358</v>
      </c>
      <c r="D55" s="11" t="str">
        <f>ep4_denominazione</f>
        <v>Apri Spa. Centro internazionale di ricerca per la cooperazione industriale</v>
      </c>
    </row>
    <row r="56" spans="1:4" ht="15" customHeight="1" x14ac:dyDescent="0.35">
      <c r="A56" s="10" t="s">
        <v>324</v>
      </c>
      <c r="B56" s="5"/>
      <c r="C56" s="6" t="s">
        <v>359</v>
      </c>
      <c r="D56" s="11" t="str">
        <f>ep5_denominazione</f>
        <v>FAST Federazione delle associazioni Scientifiche e Tecniche</v>
      </c>
    </row>
    <row r="57" spans="1:4" ht="15" customHeight="1" x14ac:dyDescent="0.35">
      <c r="A57" s="10" t="s">
        <v>325</v>
      </c>
      <c r="B57" s="5"/>
      <c r="C57" s="6" t="s">
        <v>360</v>
      </c>
      <c r="D57" s="11" t="str">
        <f>ep6_denominazione</f>
        <v>INNOVAMI</v>
      </c>
    </row>
    <row r="58" spans="1:4" ht="15" customHeight="1" x14ac:dyDescent="0.35">
      <c r="A58" s="10" t="s">
        <v>326</v>
      </c>
      <c r="B58" s="5"/>
      <c r="C58" s="6" t="s">
        <v>361</v>
      </c>
      <c r="D58" s="11" t="str">
        <f>ep7_denominazione</f>
        <v>Impact Hub srl</v>
      </c>
    </row>
    <row r="59" spans="1:4" ht="15" customHeight="1" x14ac:dyDescent="0.35">
      <c r="A59" s="10" t="s">
        <v>327</v>
      </c>
      <c r="B59" s="5"/>
      <c r="C59" s="6" t="s">
        <v>362</v>
      </c>
      <c r="D59" s="11">
        <f>ep8_denominazione</f>
        <v>0</v>
      </c>
    </row>
    <row r="60" spans="1:4" ht="15" customHeight="1" x14ac:dyDescent="0.35">
      <c r="A60" s="10" t="s">
        <v>328</v>
      </c>
      <c r="B60" s="5"/>
      <c r="C60" s="6" t="s">
        <v>363</v>
      </c>
      <c r="D60" s="11">
        <f>ep9_denominazione</f>
        <v>0</v>
      </c>
    </row>
    <row r="61" spans="1:4" ht="15" customHeight="1" x14ac:dyDescent="0.35">
      <c r="A61" s="10" t="s">
        <v>329</v>
      </c>
      <c r="B61" s="5"/>
      <c r="C61" s="6" t="s">
        <v>586</v>
      </c>
      <c r="D61" s="11">
        <f>ep10_denominazione</f>
        <v>0</v>
      </c>
    </row>
    <row r="62" spans="1:4" ht="15" customHeight="1" x14ac:dyDescent="0.35">
      <c r="A62" s="10"/>
      <c r="B62" s="5"/>
      <c r="C62" s="5"/>
      <c r="D62" s="5"/>
    </row>
    <row r="63" spans="1:4" ht="60" customHeight="1" x14ac:dyDescent="0.35">
      <c r="A63" s="10"/>
      <c r="B63" s="5"/>
      <c r="C63" s="31" t="s">
        <v>231</v>
      </c>
      <c r="D63" s="31"/>
    </row>
    <row r="64" spans="1:4" ht="262.5" customHeight="1" x14ac:dyDescent="0.35">
      <c r="A64" s="15" t="s">
        <v>330</v>
      </c>
      <c r="B64" s="5"/>
      <c r="C64" s="20" t="s">
        <v>289</v>
      </c>
      <c r="D64" s="14" t="s">
        <v>3</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honeticPr fontId="13" type="noConversion"/>
  <printOptions horizontalCentered="1"/>
  <pageMargins left="0.19685039370078741" right="0.19685039370078741" top="0.78740157480314965" bottom="0.78740157480314965" header="0.39370078740157483" footer="0.39370078740157483"/>
  <headerFooter>
    <oddFooter>&amp;C&amp;"Arial,Normale"&amp;8MOTIVAZIONI / PAGINA &amp;P DI &amp;N</oddFooter>
  </headerFooter>
  <rowBreaks count="3" manualBreakCount="3">
    <brk id="23" min="2" max="3" man="1"/>
    <brk id="36" min="2" max="3" man="1"/>
    <brk id="51" min="2" max="3" man="1"/>
  </rowBreaks>
  <legacy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65"/>
  <sheetViews>
    <sheetView workbookViewId="0">
      <selection activeCell="F17" sqref="F17"/>
    </sheetView>
  </sheetViews>
  <sheetFormatPr defaultColWidth="8.81640625" defaultRowHeight="15" customHeight="1" x14ac:dyDescent="0.35"/>
  <cols>
    <col min="1" max="1" width="39.81640625" style="1" customWidth="1"/>
    <col min="2" max="2" width="80.453125" style="1" bestFit="1" customWidth="1"/>
    <col min="3" max="3" width="6.26953125" style="1" bestFit="1" customWidth="1"/>
    <col min="4" max="4" width="26" style="1" bestFit="1" customWidth="1"/>
    <col min="5" max="5" width="18.7265625" style="1" bestFit="1" customWidth="1"/>
    <col min="6" max="6" width="40.7265625" style="1" bestFit="1" customWidth="1"/>
    <col min="7" max="7" width="47.453125" style="1" bestFit="1" customWidth="1"/>
    <col min="8" max="16384" width="8.81640625" style="1"/>
  </cols>
  <sheetData>
    <row r="1" spans="1:7" ht="15" customHeight="1" x14ac:dyDescent="0.35">
      <c r="A1" s="2" t="s">
        <v>335</v>
      </c>
      <c r="B1" s="2" t="s">
        <v>336</v>
      </c>
      <c r="C1" s="2" t="s">
        <v>692</v>
      </c>
      <c r="D1" s="2" t="s">
        <v>705</v>
      </c>
      <c r="E1" s="2" t="s">
        <v>514</v>
      </c>
      <c r="F1" s="2" t="s">
        <v>577</v>
      </c>
      <c r="G1" s="18" t="s">
        <v>444</v>
      </c>
    </row>
    <row r="2" spans="1:7" ht="15" customHeight="1" x14ac:dyDescent="0.35">
      <c r="A2" s="1" t="s">
        <v>631</v>
      </c>
      <c r="B2" s="1" t="s">
        <v>710</v>
      </c>
      <c r="C2" s="1" t="s">
        <v>694</v>
      </c>
      <c r="D2" s="1" t="s">
        <v>471</v>
      </c>
      <c r="E2" s="1" t="s">
        <v>515</v>
      </c>
      <c r="F2" s="1" t="s">
        <v>574</v>
      </c>
      <c r="G2" s="19" t="s">
        <v>478</v>
      </c>
    </row>
    <row r="3" spans="1:7" ht="15" customHeight="1" x14ac:dyDescent="0.35">
      <c r="A3" s="1" t="s">
        <v>715</v>
      </c>
      <c r="B3" s="1" t="s">
        <v>711</v>
      </c>
      <c r="C3" s="1" t="s">
        <v>693</v>
      </c>
      <c r="D3" s="1" t="s">
        <v>472</v>
      </c>
      <c r="E3" s="1" t="s">
        <v>516</v>
      </c>
      <c r="F3" s="1" t="s">
        <v>575</v>
      </c>
      <c r="G3" s="19" t="s">
        <v>477</v>
      </c>
    </row>
    <row r="4" spans="1:7" ht="15" customHeight="1" x14ac:dyDescent="0.35">
      <c r="A4" s="1" t="s">
        <v>633</v>
      </c>
      <c r="B4" s="1" t="s">
        <v>632</v>
      </c>
      <c r="D4" s="1" t="s">
        <v>473</v>
      </c>
      <c r="F4" s="1" t="s">
        <v>576</v>
      </c>
      <c r="G4" s="19" t="s">
        <v>475</v>
      </c>
    </row>
    <row r="5" spans="1:7" ht="15" customHeight="1" x14ac:dyDescent="0.35">
      <c r="A5" s="1" t="s">
        <v>634</v>
      </c>
      <c r="B5" s="1" t="s">
        <v>712</v>
      </c>
      <c r="D5" s="1" t="s">
        <v>474</v>
      </c>
      <c r="F5" s="1" t="s">
        <v>581</v>
      </c>
      <c r="G5" s="19" t="s">
        <v>476</v>
      </c>
    </row>
    <row r="6" spans="1:7" ht="15" customHeight="1" x14ac:dyDescent="0.35">
      <c r="A6" s="1" t="s">
        <v>635</v>
      </c>
      <c r="B6" s="1" t="s">
        <v>713</v>
      </c>
      <c r="F6" s="1" t="s">
        <v>580</v>
      </c>
    </row>
    <row r="7" spans="1:7" ht="15" customHeight="1" x14ac:dyDescent="0.35">
      <c r="A7" s="1" t="s">
        <v>636</v>
      </c>
      <c r="B7" s="1" t="s">
        <v>714</v>
      </c>
      <c r="D7" s="2" t="s">
        <v>376</v>
      </c>
      <c r="F7" s="1" t="s">
        <v>579</v>
      </c>
      <c r="G7" s="18" t="s">
        <v>455</v>
      </c>
    </row>
    <row r="8" spans="1:7" ht="15" customHeight="1" x14ac:dyDescent="0.35">
      <c r="A8" s="1" t="s">
        <v>637</v>
      </c>
      <c r="B8" s="1" t="s">
        <v>716</v>
      </c>
      <c r="D8" s="1" t="s">
        <v>380</v>
      </c>
      <c r="F8" s="1" t="s">
        <v>578</v>
      </c>
      <c r="G8" s="19" t="s">
        <v>456</v>
      </c>
    </row>
    <row r="9" spans="1:7" ht="15" customHeight="1" x14ac:dyDescent="0.35">
      <c r="A9" s="1" t="s">
        <v>638</v>
      </c>
      <c r="B9" s="1" t="s">
        <v>717</v>
      </c>
      <c r="D9" s="1" t="s">
        <v>381</v>
      </c>
      <c r="G9" s="19" t="s">
        <v>457</v>
      </c>
    </row>
    <row r="10" spans="1:7" ht="15" customHeight="1" x14ac:dyDescent="0.35">
      <c r="A10" s="1" t="s">
        <v>639</v>
      </c>
      <c r="B10" s="1" t="s">
        <v>718</v>
      </c>
      <c r="D10" s="1" t="s">
        <v>382</v>
      </c>
      <c r="F10" s="2" t="s">
        <v>499</v>
      </c>
      <c r="G10" s="19" t="s">
        <v>458</v>
      </c>
    </row>
    <row r="11" spans="1:7" ht="15" customHeight="1" x14ac:dyDescent="0.35">
      <c r="A11" s="1" t="s">
        <v>107</v>
      </c>
      <c r="B11" s="1" t="s">
        <v>90</v>
      </c>
      <c r="F11" s="1" t="s">
        <v>501</v>
      </c>
      <c r="G11" s="19" t="s">
        <v>459</v>
      </c>
    </row>
    <row r="12" spans="1:7" ht="15" customHeight="1" x14ac:dyDescent="0.35">
      <c r="A12" s="1" t="s">
        <v>95</v>
      </c>
      <c r="B12" s="1" t="s">
        <v>719</v>
      </c>
      <c r="D12" s="2" t="s">
        <v>233</v>
      </c>
      <c r="F12" s="1" t="s">
        <v>502</v>
      </c>
      <c r="G12" s="19" t="s">
        <v>460</v>
      </c>
    </row>
    <row r="13" spans="1:7" ht="15" customHeight="1" x14ac:dyDescent="0.35">
      <c r="B13" s="1" t="s">
        <v>720</v>
      </c>
      <c r="D13" s="1" t="s">
        <v>234</v>
      </c>
      <c r="F13" s="1" t="s">
        <v>503</v>
      </c>
    </row>
    <row r="14" spans="1:7" ht="15" customHeight="1" x14ac:dyDescent="0.35">
      <c r="B14" s="1" t="s">
        <v>721</v>
      </c>
      <c r="D14" s="1" t="s">
        <v>235</v>
      </c>
      <c r="F14" s="1" t="s">
        <v>504</v>
      </c>
      <c r="G14" s="18" t="s">
        <v>445</v>
      </c>
    </row>
    <row r="15" spans="1:7" ht="15" customHeight="1" x14ac:dyDescent="0.35">
      <c r="B15" s="1" t="s">
        <v>722</v>
      </c>
      <c r="G15" s="19" t="s">
        <v>446</v>
      </c>
    </row>
    <row r="16" spans="1:7" ht="15" customHeight="1" x14ac:dyDescent="0.35">
      <c r="B16" s="1" t="s">
        <v>723</v>
      </c>
      <c r="D16" s="2" t="s">
        <v>237</v>
      </c>
      <c r="F16" s="2" t="s">
        <v>377</v>
      </c>
      <c r="G16" s="19" t="s">
        <v>447</v>
      </c>
    </row>
    <row r="17" spans="2:7" ht="15" customHeight="1" x14ac:dyDescent="0.35">
      <c r="B17" s="1" t="s">
        <v>724</v>
      </c>
      <c r="D17" s="1" t="s">
        <v>341</v>
      </c>
      <c r="F17" s="1" t="s">
        <v>383</v>
      </c>
      <c r="G17" s="19" t="s">
        <v>448</v>
      </c>
    </row>
    <row r="18" spans="2:7" ht="15" customHeight="1" x14ac:dyDescent="0.35">
      <c r="B18" s="1" t="s">
        <v>725</v>
      </c>
      <c r="D18" s="1" t="s">
        <v>342</v>
      </c>
      <c r="F18" s="1" t="s">
        <v>114</v>
      </c>
      <c r="G18" s="19" t="s">
        <v>449</v>
      </c>
    </row>
    <row r="19" spans="2:7" ht="15" customHeight="1" x14ac:dyDescent="0.35">
      <c r="B19" s="1" t="s">
        <v>91</v>
      </c>
      <c r="D19" s="1" t="s">
        <v>238</v>
      </c>
    </row>
    <row r="20" spans="2:7" ht="15" customHeight="1" x14ac:dyDescent="0.35">
      <c r="B20" s="1" t="s">
        <v>92</v>
      </c>
      <c r="F20" s="2" t="s">
        <v>384</v>
      </c>
      <c r="G20" s="2" t="s">
        <v>450</v>
      </c>
    </row>
    <row r="21" spans="2:7" ht="15" customHeight="1" x14ac:dyDescent="0.35">
      <c r="B21" s="1" t="s">
        <v>93</v>
      </c>
      <c r="F21" s="1" t="s">
        <v>385</v>
      </c>
      <c r="G21" s="1" t="s">
        <v>451</v>
      </c>
    </row>
    <row r="22" spans="2:7" ht="15" customHeight="1" x14ac:dyDescent="0.35">
      <c r="B22" s="1" t="s">
        <v>726</v>
      </c>
      <c r="F22" s="1" t="s">
        <v>386</v>
      </c>
      <c r="G22" s="1" t="s">
        <v>452</v>
      </c>
    </row>
    <row r="23" spans="2:7" ht="15" customHeight="1" x14ac:dyDescent="0.35">
      <c r="B23" s="1" t="s">
        <v>727</v>
      </c>
      <c r="F23" s="1" t="s">
        <v>387</v>
      </c>
      <c r="G23" s="1" t="s">
        <v>453</v>
      </c>
    </row>
    <row r="24" spans="2:7" ht="15" customHeight="1" x14ac:dyDescent="0.35">
      <c r="B24" s="1" t="s">
        <v>728</v>
      </c>
      <c r="F24" s="1" t="s">
        <v>388</v>
      </c>
      <c r="G24" s="1" t="s">
        <v>454</v>
      </c>
    </row>
    <row r="25" spans="2:7" ht="15" customHeight="1" x14ac:dyDescent="0.35">
      <c r="B25" s="1" t="s">
        <v>729</v>
      </c>
      <c r="F25" s="1" t="s">
        <v>389</v>
      </c>
      <c r="G25" s="1" t="s">
        <v>461</v>
      </c>
    </row>
    <row r="26" spans="2:7" ht="15" customHeight="1" x14ac:dyDescent="0.35">
      <c r="B26" s="1" t="s">
        <v>94</v>
      </c>
      <c r="G26" s="1" t="s">
        <v>462</v>
      </c>
    </row>
    <row r="27" spans="2:7" ht="15" customHeight="1" x14ac:dyDescent="0.35">
      <c r="B27" s="1" t="s">
        <v>730</v>
      </c>
    </row>
    <row r="28" spans="2:7" ht="15" customHeight="1" x14ac:dyDescent="0.35">
      <c r="B28" s="1" t="s">
        <v>731</v>
      </c>
      <c r="G28" s="18" t="s">
        <v>463</v>
      </c>
    </row>
    <row r="29" spans="2:7" ht="15" customHeight="1" x14ac:dyDescent="0.35">
      <c r="B29" s="1" t="s">
        <v>732</v>
      </c>
      <c r="G29" s="19" t="s">
        <v>464</v>
      </c>
    </row>
    <row r="30" spans="2:7" ht="15" customHeight="1" x14ac:dyDescent="0.35">
      <c r="B30" s="1" t="s">
        <v>733</v>
      </c>
      <c r="G30" s="19" t="s">
        <v>465</v>
      </c>
    </row>
    <row r="31" spans="2:7" ht="15" customHeight="1" x14ac:dyDescent="0.35">
      <c r="B31" s="1" t="s">
        <v>734</v>
      </c>
      <c r="G31" s="19" t="s">
        <v>466</v>
      </c>
    </row>
    <row r="32" spans="2:7" ht="15" customHeight="1" x14ac:dyDescent="0.35">
      <c r="B32" s="1" t="s">
        <v>735</v>
      </c>
      <c r="G32" s="19" t="s">
        <v>467</v>
      </c>
    </row>
    <row r="33" spans="2:7" ht="15" customHeight="1" x14ac:dyDescent="0.35">
      <c r="B33" s="1" t="s">
        <v>736</v>
      </c>
      <c r="G33" s="19" t="s">
        <v>468</v>
      </c>
    </row>
    <row r="34" spans="2:7" ht="15" customHeight="1" x14ac:dyDescent="0.35">
      <c r="B34" s="1" t="s">
        <v>737</v>
      </c>
      <c r="G34" s="19" t="s">
        <v>469</v>
      </c>
    </row>
    <row r="35" spans="2:7" ht="15" customHeight="1" x14ac:dyDescent="0.35">
      <c r="B35" s="1" t="s">
        <v>738</v>
      </c>
      <c r="G35" s="19" t="s">
        <v>470</v>
      </c>
    </row>
    <row r="36" spans="2:7" ht="15" customHeight="1" x14ac:dyDescent="0.35">
      <c r="B36" s="1" t="s">
        <v>739</v>
      </c>
    </row>
    <row r="37" spans="2:7" ht="15" customHeight="1" x14ac:dyDescent="0.35">
      <c r="B37" s="1" t="s">
        <v>740</v>
      </c>
    </row>
    <row r="38" spans="2:7" ht="15" customHeight="1" x14ac:dyDescent="0.35">
      <c r="B38" s="1" t="s">
        <v>741</v>
      </c>
    </row>
    <row r="39" spans="2:7" ht="15" customHeight="1" x14ac:dyDescent="0.35">
      <c r="B39" s="1" t="s">
        <v>742</v>
      </c>
    </row>
    <row r="40" spans="2:7" ht="15" customHeight="1" x14ac:dyDescent="0.35">
      <c r="B40" s="1" t="s">
        <v>743</v>
      </c>
    </row>
    <row r="41" spans="2:7" ht="15" customHeight="1" x14ac:dyDescent="0.35">
      <c r="B41" s="1" t="s">
        <v>744</v>
      </c>
    </row>
    <row r="42" spans="2:7" ht="15" customHeight="1" x14ac:dyDescent="0.35">
      <c r="B42" s="1" t="s">
        <v>745</v>
      </c>
    </row>
    <row r="43" spans="2:7" ht="15" customHeight="1" x14ac:dyDescent="0.35">
      <c r="B43" s="1" t="s">
        <v>746</v>
      </c>
    </row>
    <row r="44" spans="2:7" ht="15" customHeight="1" x14ac:dyDescent="0.35">
      <c r="B44" s="1" t="s">
        <v>747</v>
      </c>
    </row>
    <row r="45" spans="2:7" ht="15" customHeight="1" x14ac:dyDescent="0.35">
      <c r="B45" s="1" t="s">
        <v>748</v>
      </c>
    </row>
    <row r="46" spans="2:7" ht="15" customHeight="1" x14ac:dyDescent="0.35">
      <c r="B46" s="1" t="s">
        <v>619</v>
      </c>
    </row>
    <row r="47" spans="2:7" ht="15" customHeight="1" x14ac:dyDescent="0.35">
      <c r="B47" s="1" t="s">
        <v>620</v>
      </c>
    </row>
    <row r="48" spans="2:7" ht="15" customHeight="1" x14ac:dyDescent="0.35">
      <c r="B48" s="1" t="s">
        <v>621</v>
      </c>
    </row>
    <row r="49" spans="2:2" ht="15" customHeight="1" x14ac:dyDescent="0.35">
      <c r="B49" s="1" t="s">
        <v>622</v>
      </c>
    </row>
    <row r="50" spans="2:2" ht="15" customHeight="1" x14ac:dyDescent="0.35">
      <c r="B50" s="1" t="s">
        <v>623</v>
      </c>
    </row>
    <row r="51" spans="2:2" ht="15" customHeight="1" x14ac:dyDescent="0.35">
      <c r="B51" s="1" t="s">
        <v>624</v>
      </c>
    </row>
    <row r="52" spans="2:2" ht="15" customHeight="1" x14ac:dyDescent="0.35">
      <c r="B52" s="1" t="s">
        <v>625</v>
      </c>
    </row>
    <row r="53" spans="2:2" ht="15" customHeight="1" x14ac:dyDescent="0.35">
      <c r="B53" s="1" t="s">
        <v>626</v>
      </c>
    </row>
    <row r="54" spans="2:2" ht="15" customHeight="1" x14ac:dyDescent="0.35">
      <c r="B54" s="1" t="s">
        <v>627</v>
      </c>
    </row>
    <row r="55" spans="2:2" ht="15" customHeight="1" x14ac:dyDescent="0.35">
      <c r="B55" s="1" t="s">
        <v>628</v>
      </c>
    </row>
    <row r="56" spans="2:2" ht="15" customHeight="1" x14ac:dyDescent="0.35">
      <c r="B56" s="1" t="s">
        <v>629</v>
      </c>
    </row>
    <row r="57" spans="2:2" ht="15" customHeight="1" x14ac:dyDescent="0.35">
      <c r="B57" s="1" t="s">
        <v>630</v>
      </c>
    </row>
    <row r="58" spans="2:2" ht="15" customHeight="1" x14ac:dyDescent="0.35">
      <c r="B58" s="1" t="s">
        <v>104</v>
      </c>
    </row>
    <row r="59" spans="2:2" ht="15" customHeight="1" x14ac:dyDescent="0.35">
      <c r="B59" s="1" t="s">
        <v>105</v>
      </c>
    </row>
    <row r="60" spans="2:2" ht="15" customHeight="1" x14ac:dyDescent="0.35">
      <c r="B60" s="1" t="s">
        <v>106</v>
      </c>
    </row>
    <row r="61" spans="2:2" ht="15" customHeight="1" x14ac:dyDescent="0.35">
      <c r="B61" s="1" t="s">
        <v>100</v>
      </c>
    </row>
    <row r="62" spans="2:2" ht="15" customHeight="1" x14ac:dyDescent="0.35">
      <c r="B62" s="1" t="s">
        <v>97</v>
      </c>
    </row>
    <row r="63" spans="2:2" ht="15" customHeight="1" x14ac:dyDescent="0.35">
      <c r="B63" s="1" t="s">
        <v>102</v>
      </c>
    </row>
    <row r="64" spans="2:2" ht="15" customHeight="1" x14ac:dyDescent="0.35">
      <c r="B64" s="1" t="s">
        <v>101</v>
      </c>
    </row>
    <row r="65" spans="2:2" ht="15" customHeight="1" x14ac:dyDescent="0.35">
      <c r="B65" s="1" t="s">
        <v>103</v>
      </c>
    </row>
  </sheetData>
  <sortState xmlns:xlrd2="http://schemas.microsoft.com/office/spreadsheetml/2017/richdata2" ref="B288:B298">
    <sortCondition ref="B288:B298"/>
  </sortState>
  <pageMargins left="0.7" right="0.7" top="0.75" bottom="0.75" header="0.3" footer="0.3"/>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X2"/>
  <sheetViews>
    <sheetView workbookViewId="0">
      <selection activeCell="A2" sqref="A2"/>
    </sheetView>
  </sheetViews>
  <sheetFormatPr defaultColWidth="9.1796875" defaultRowHeight="15" customHeight="1" x14ac:dyDescent="0.35"/>
  <cols>
    <col min="1" max="1" width="6.26953125" style="1" bestFit="1" customWidth="1"/>
    <col min="2" max="2" width="9.7265625" style="1" bestFit="1" customWidth="1"/>
    <col min="3" max="3" width="6.26953125" style="1" bestFit="1" customWidth="1"/>
    <col min="4" max="4" width="15.1796875" style="1" bestFit="1" customWidth="1"/>
    <col min="5" max="5" width="18.1796875" style="1" bestFit="1" customWidth="1"/>
    <col min="6" max="6" width="19.1796875" style="1" bestFit="1" customWidth="1"/>
    <col min="7" max="7" width="14.453125" style="1" bestFit="1" customWidth="1"/>
    <col min="8" max="8" width="20.81640625" style="1" bestFit="1" customWidth="1"/>
    <col min="9" max="9" width="16.7265625" style="1" bestFit="1" customWidth="1"/>
    <col min="10" max="10" width="20.453125" style="1" bestFit="1" customWidth="1"/>
    <col min="11" max="11" width="21.7265625" style="1" bestFit="1" customWidth="1"/>
    <col min="12" max="12" width="20.453125" style="1" bestFit="1" customWidth="1"/>
    <col min="13" max="13" width="16.26953125" style="1" bestFit="1" customWidth="1"/>
    <col min="14" max="14" width="20.1796875" style="1" bestFit="1" customWidth="1"/>
    <col min="15" max="15" width="21.1796875" style="1" bestFit="1" customWidth="1"/>
    <col min="16" max="16" width="23.7265625" style="1" bestFit="1" customWidth="1"/>
    <col min="17" max="17" width="10.7265625" style="1" bestFit="1" customWidth="1"/>
    <col min="18" max="18" width="21.7265625" style="1" bestFit="1" customWidth="1"/>
    <col min="19" max="19" width="9" style="1" bestFit="1" customWidth="1"/>
    <col min="20" max="20" width="9.26953125" style="1" bestFit="1" customWidth="1"/>
    <col min="21" max="21" width="4.453125" style="1" bestFit="1" customWidth="1"/>
    <col min="22" max="22" width="6.7265625" style="1" bestFit="1" customWidth="1"/>
    <col min="23" max="23" width="4.7265625" style="1" bestFit="1" customWidth="1"/>
    <col min="24" max="24" width="13.81640625" style="1" bestFit="1" customWidth="1"/>
    <col min="25" max="25" width="23" style="1" bestFit="1" customWidth="1"/>
    <col min="26" max="26" width="12.26953125" style="1" bestFit="1" customWidth="1"/>
    <col min="27" max="27" width="23" style="1" bestFit="1" customWidth="1"/>
    <col min="28" max="28" width="12.26953125" style="1" bestFit="1" customWidth="1"/>
    <col min="29" max="29" width="23" style="1" bestFit="1" customWidth="1"/>
    <col min="30" max="30" width="12.26953125" style="1" bestFit="1" customWidth="1"/>
    <col min="31" max="31" width="27.1796875" style="1" bestFit="1" customWidth="1"/>
    <col min="32" max="32" width="26.26953125" style="1" bestFit="1" customWidth="1"/>
    <col min="33" max="33" width="27.1796875" style="1" bestFit="1" customWidth="1"/>
    <col min="34" max="34" width="24.453125" style="1" bestFit="1" customWidth="1"/>
    <col min="35" max="35" width="28" style="1" bestFit="1" customWidth="1"/>
    <col min="36" max="36" width="26.26953125" style="1" bestFit="1" customWidth="1"/>
    <col min="37" max="37" width="27.1796875" style="1" bestFit="1" customWidth="1"/>
    <col min="38" max="38" width="24.453125" style="1" bestFit="1" customWidth="1"/>
    <col min="39" max="39" width="18.1796875" style="1" bestFit="1" customWidth="1"/>
    <col min="40" max="40" width="16.26953125" style="1" bestFit="1" customWidth="1"/>
    <col min="41" max="41" width="21.453125" style="1" bestFit="1" customWidth="1"/>
    <col min="42" max="42" width="13.453125" style="1" bestFit="1" customWidth="1"/>
    <col min="43" max="43" width="21.81640625" style="1" bestFit="1" customWidth="1"/>
    <col min="44" max="44" width="22.453125" style="1" bestFit="1" customWidth="1"/>
    <col min="45" max="45" width="32.7265625" style="1" bestFit="1" customWidth="1"/>
    <col min="46" max="46" width="23" style="1" bestFit="1" customWidth="1"/>
    <col min="47" max="47" width="15.1796875" style="1" bestFit="1" customWidth="1"/>
    <col min="48" max="48" width="23.453125" style="1" bestFit="1" customWidth="1"/>
    <col min="49" max="49" width="18.1796875" style="1" bestFit="1" customWidth="1"/>
    <col min="50" max="50" width="16.26953125" style="1" bestFit="1" customWidth="1"/>
    <col min="51" max="51" width="21.453125" style="1" bestFit="1" customWidth="1"/>
    <col min="52" max="52" width="13.453125" style="1" bestFit="1" customWidth="1"/>
    <col min="53" max="53" width="21.81640625" style="1" bestFit="1" customWidth="1"/>
    <col min="54" max="54" width="22.453125" style="1" bestFit="1" customWidth="1"/>
    <col min="55" max="55" width="32.7265625" style="1" bestFit="1" customWidth="1"/>
    <col min="56" max="56" width="23" style="1" bestFit="1" customWidth="1"/>
    <col min="57" max="57" width="15.1796875" style="1" bestFit="1" customWidth="1"/>
    <col min="58" max="58" width="23.453125" style="1" bestFit="1" customWidth="1"/>
    <col min="59" max="59" width="17.453125" style="1" bestFit="1" customWidth="1"/>
    <col min="60" max="60" width="20.453125" style="1" bestFit="1" customWidth="1"/>
    <col min="61" max="61" width="12.453125" style="1" bestFit="1" customWidth="1"/>
    <col min="62" max="62" width="20.81640625" style="1" bestFit="1" customWidth="1"/>
    <col min="63" max="63" width="21.453125" style="1" bestFit="1" customWidth="1"/>
    <col min="64" max="64" width="15.26953125" style="1" bestFit="1" customWidth="1"/>
    <col min="65" max="65" width="20.7265625" style="1" bestFit="1" customWidth="1"/>
    <col min="66" max="66" width="12.81640625" style="1" bestFit="1" customWidth="1"/>
    <col min="67" max="67" width="21.1796875" style="1" bestFit="1" customWidth="1"/>
    <col min="68" max="68" width="21.81640625" style="1" bestFit="1" customWidth="1"/>
    <col min="69" max="69" width="30.7265625" style="1" bestFit="1" customWidth="1"/>
    <col min="70" max="70" width="29" style="1" bestFit="1" customWidth="1"/>
    <col min="71" max="71" width="39.81640625" style="1" bestFit="1" customWidth="1"/>
    <col min="72" max="72" width="34.453125" style="1" bestFit="1" customWidth="1"/>
    <col min="73" max="73" width="35.453125" style="1" bestFit="1" customWidth="1"/>
    <col min="74" max="74" width="23.453125" style="1" bestFit="1" customWidth="1"/>
    <col min="75" max="75" width="22.1796875" style="1" bestFit="1" customWidth="1"/>
    <col min="76" max="76" width="22" style="1" bestFit="1" customWidth="1"/>
    <col min="77" max="77" width="16.26953125" style="1" bestFit="1" customWidth="1"/>
    <col min="78" max="78" width="35.26953125" style="1" bestFit="1" customWidth="1"/>
    <col min="79" max="79" width="28.7265625" style="1" bestFit="1" customWidth="1"/>
    <col min="80" max="80" width="30.7265625" style="1" bestFit="1" customWidth="1"/>
    <col min="81" max="81" width="29" style="1" bestFit="1" customWidth="1"/>
    <col min="82" max="82" width="39.81640625" style="1" bestFit="1" customWidth="1"/>
    <col min="83" max="83" width="34.453125" style="1" bestFit="1" customWidth="1"/>
    <col min="84" max="84" width="35.453125" style="1" bestFit="1" customWidth="1"/>
    <col min="85" max="85" width="23.453125" style="1" bestFit="1" customWidth="1"/>
    <col min="86" max="86" width="22.1796875" style="1" bestFit="1" customWidth="1"/>
    <col min="87" max="87" width="22" style="1" bestFit="1" customWidth="1"/>
    <col min="88" max="88" width="16.26953125" style="1" bestFit="1" customWidth="1"/>
    <col min="89" max="89" width="35.26953125" style="1" bestFit="1" customWidth="1"/>
    <col min="90" max="90" width="28.7265625" style="1" bestFit="1" customWidth="1"/>
    <col min="91" max="91" width="30.7265625" style="1" bestFit="1" customWidth="1"/>
    <col min="92" max="92" width="29" style="1" bestFit="1" customWidth="1"/>
    <col min="93" max="93" width="39.81640625" style="1" bestFit="1" customWidth="1"/>
    <col min="94" max="94" width="34.453125" style="1" bestFit="1" customWidth="1"/>
    <col min="95" max="95" width="35.453125" style="1" bestFit="1" customWidth="1"/>
    <col min="96" max="96" width="23.453125" style="1" bestFit="1" customWidth="1"/>
    <col min="97" max="97" width="22.1796875" style="1" bestFit="1" customWidth="1"/>
    <col min="98" max="98" width="22" style="1" bestFit="1" customWidth="1"/>
    <col min="99" max="99" width="16.26953125" style="1" bestFit="1" customWidth="1"/>
    <col min="100" max="100" width="35.26953125" style="1" bestFit="1" customWidth="1"/>
    <col min="101" max="101" width="28.7265625" style="1" bestFit="1" customWidth="1"/>
    <col min="102" max="102" width="30.7265625" style="1" bestFit="1" customWidth="1"/>
    <col min="103" max="103" width="29" style="1" bestFit="1" customWidth="1"/>
    <col min="104" max="104" width="39.81640625" style="1" bestFit="1" customWidth="1"/>
    <col min="105" max="105" width="34.453125" style="1" bestFit="1" customWidth="1"/>
    <col min="106" max="106" width="35.453125" style="1" bestFit="1" customWidth="1"/>
    <col min="107" max="107" width="23.453125" style="1" bestFit="1" customWidth="1"/>
    <col min="108" max="108" width="22.1796875" style="1" bestFit="1" customWidth="1"/>
    <col min="109" max="109" width="22" style="1" bestFit="1" customWidth="1"/>
    <col min="110" max="110" width="16.26953125" style="1" bestFit="1" customWidth="1"/>
    <col min="111" max="111" width="35.26953125" style="1" bestFit="1" customWidth="1"/>
    <col min="112" max="112" width="28.7265625" style="1" bestFit="1" customWidth="1"/>
    <col min="113" max="113" width="30.7265625" style="1" bestFit="1" customWidth="1"/>
    <col min="114" max="114" width="29" style="1" bestFit="1" customWidth="1"/>
    <col min="115" max="115" width="39.81640625" style="1" bestFit="1" customWidth="1"/>
    <col min="116" max="116" width="34.453125" style="1" bestFit="1" customWidth="1"/>
    <col min="117" max="117" width="35.453125" style="1" bestFit="1" customWidth="1"/>
    <col min="118" max="118" width="23.453125" style="1" bestFit="1" customWidth="1"/>
    <col min="119" max="119" width="22.1796875" style="1" bestFit="1" customWidth="1"/>
    <col min="120" max="120" width="22" style="1" bestFit="1" customWidth="1"/>
    <col min="121" max="121" width="16.26953125" style="1" bestFit="1" customWidth="1"/>
    <col min="122" max="122" width="35.26953125" style="1" bestFit="1" customWidth="1"/>
    <col min="123" max="123" width="28.7265625" style="1" bestFit="1" customWidth="1"/>
    <col min="124" max="124" width="30.7265625" style="1" bestFit="1" customWidth="1"/>
    <col min="125" max="125" width="29" style="1" bestFit="1" customWidth="1"/>
    <col min="126" max="126" width="39.81640625" style="1" bestFit="1" customWidth="1"/>
    <col min="127" max="127" width="34.453125" style="1" bestFit="1" customWidth="1"/>
    <col min="128" max="128" width="35.453125" style="1" bestFit="1" customWidth="1"/>
    <col min="129" max="129" width="23.453125" style="1" bestFit="1" customWidth="1"/>
    <col min="130" max="130" width="22.1796875" style="1" bestFit="1" customWidth="1"/>
    <col min="131" max="131" width="22" style="1" bestFit="1" customWidth="1"/>
    <col min="132" max="132" width="16.26953125" style="1" bestFit="1" customWidth="1"/>
    <col min="133" max="133" width="35.26953125" style="1" bestFit="1" customWidth="1"/>
    <col min="134" max="134" width="28.7265625" style="1" bestFit="1" customWidth="1"/>
    <col min="135" max="135" width="30.7265625" style="1" bestFit="1" customWidth="1"/>
    <col min="136" max="136" width="29" style="1" bestFit="1" customWidth="1"/>
    <col min="137" max="137" width="39.81640625" style="1" bestFit="1" customWidth="1"/>
    <col min="138" max="138" width="34.453125" style="1" bestFit="1" customWidth="1"/>
    <col min="139" max="139" width="35.453125" style="1" bestFit="1" customWidth="1"/>
    <col min="140" max="140" width="23.453125" style="1" bestFit="1" customWidth="1"/>
    <col min="141" max="141" width="22.1796875" style="1" bestFit="1" customWidth="1"/>
    <col min="142" max="142" width="22" style="1" bestFit="1" customWidth="1"/>
    <col min="143" max="143" width="16.26953125" style="1" bestFit="1" customWidth="1"/>
    <col min="144" max="144" width="35.26953125" style="1" bestFit="1" customWidth="1"/>
    <col min="145" max="145" width="28.7265625" style="1" bestFit="1" customWidth="1"/>
    <col min="146" max="146" width="30.7265625" style="1" bestFit="1" customWidth="1"/>
    <col min="147" max="147" width="29" style="1" bestFit="1" customWidth="1"/>
    <col min="148" max="148" width="39.81640625" style="1" bestFit="1" customWidth="1"/>
    <col min="149" max="149" width="34.453125" style="1" bestFit="1" customWidth="1"/>
    <col min="150" max="150" width="35.453125" style="1" bestFit="1" customWidth="1"/>
    <col min="151" max="151" width="23.453125" style="1" bestFit="1" customWidth="1"/>
    <col min="152" max="152" width="22.1796875" style="1" bestFit="1" customWidth="1"/>
    <col min="153" max="153" width="22" style="1" bestFit="1" customWidth="1"/>
    <col min="154" max="154" width="16.26953125" style="1" bestFit="1" customWidth="1"/>
    <col min="155" max="155" width="35.26953125" style="1" bestFit="1" customWidth="1"/>
    <col min="156" max="156" width="28.7265625" style="1" bestFit="1" customWidth="1"/>
    <col min="157" max="157" width="30.7265625" style="1" bestFit="1" customWidth="1"/>
    <col min="158" max="158" width="29" style="1" bestFit="1" customWidth="1"/>
    <col min="159" max="159" width="39.81640625" style="1" bestFit="1" customWidth="1"/>
    <col min="160" max="160" width="34.453125" style="1" bestFit="1" customWidth="1"/>
    <col min="161" max="161" width="35.453125" style="1" bestFit="1" customWidth="1"/>
    <col min="162" max="162" width="23.453125" style="1" bestFit="1" customWidth="1"/>
    <col min="163" max="163" width="22.1796875" style="1" bestFit="1" customWidth="1"/>
    <col min="164" max="164" width="22" style="1" bestFit="1" customWidth="1"/>
    <col min="165" max="165" width="16.26953125" style="1" bestFit="1" customWidth="1"/>
    <col min="166" max="166" width="35.26953125" style="1" bestFit="1" customWidth="1"/>
    <col min="167" max="167" width="28.7265625" style="1" bestFit="1" customWidth="1"/>
    <col min="168" max="168" width="31.7265625" style="1" bestFit="1" customWidth="1"/>
    <col min="169" max="169" width="30.1796875" style="1" bestFit="1" customWidth="1"/>
    <col min="170" max="170" width="40.81640625" style="1" bestFit="1" customWidth="1"/>
    <col min="171" max="171" width="35.453125" style="1" bestFit="1" customWidth="1"/>
    <col min="172" max="172" width="36.453125" style="1" bestFit="1" customWidth="1"/>
    <col min="173" max="173" width="24.453125" style="1" bestFit="1" customWidth="1"/>
    <col min="174" max="174" width="23.1796875" style="1" bestFit="1" customWidth="1"/>
    <col min="175" max="175" width="23" style="1" bestFit="1" customWidth="1"/>
    <col min="176" max="176" width="17.453125" style="1" bestFit="1" customWidth="1"/>
    <col min="177" max="177" width="36.26953125" style="1" bestFit="1" customWidth="1"/>
    <col min="178" max="178" width="29.81640625" style="1" bestFit="1" customWidth="1"/>
    <col min="179" max="179" width="20.453125" style="1" bestFit="1" customWidth="1"/>
    <col min="180" max="180" width="12.7265625" style="1" bestFit="1" customWidth="1"/>
    <col min="181" max="181" width="14.81640625" style="1" bestFit="1" customWidth="1"/>
    <col min="182" max="182" width="21.1796875" style="1" bestFit="1" customWidth="1"/>
    <col min="183" max="183" width="38.26953125" style="1" bestFit="1" customWidth="1"/>
    <col min="184" max="184" width="11" style="1" bestFit="1" customWidth="1"/>
    <col min="185" max="185" width="31.26953125" style="1" bestFit="1" customWidth="1"/>
    <col min="186" max="186" width="44" style="1" bestFit="1" customWidth="1"/>
    <col min="187" max="187" width="20.453125" style="1" bestFit="1" customWidth="1"/>
    <col min="188" max="188" width="12.7265625" style="1" bestFit="1" customWidth="1"/>
    <col min="189" max="189" width="14.81640625" style="1" bestFit="1" customWidth="1"/>
    <col min="190" max="190" width="21.1796875" style="1" bestFit="1" customWidth="1"/>
    <col min="191" max="191" width="38.26953125" style="1" bestFit="1" customWidth="1"/>
    <col min="192" max="192" width="11" style="1" bestFit="1" customWidth="1"/>
    <col min="193" max="193" width="31.26953125" style="1" bestFit="1" customWidth="1"/>
    <col min="194" max="194" width="44" style="1" bestFit="1" customWidth="1"/>
    <col min="195" max="195" width="20.453125" style="1" bestFit="1" customWidth="1"/>
    <col min="196" max="196" width="12.7265625" style="1" bestFit="1" customWidth="1"/>
    <col min="197" max="197" width="14.81640625" style="1" bestFit="1" customWidth="1"/>
    <col min="198" max="198" width="21.1796875" style="1" bestFit="1" customWidth="1"/>
    <col min="199" max="199" width="38.26953125" style="1" bestFit="1" customWidth="1"/>
    <col min="200" max="200" width="11" style="1" bestFit="1" customWidth="1"/>
    <col min="201" max="201" width="31.26953125" style="1" bestFit="1" customWidth="1"/>
    <col min="202" max="202" width="44" style="1" bestFit="1" customWidth="1"/>
    <col min="203" max="203" width="33.453125" style="1" bestFit="1" customWidth="1"/>
    <col min="204" max="204" width="40.7265625" style="1" bestFit="1" customWidth="1"/>
    <col min="205" max="205" width="33.453125" style="1" bestFit="1" customWidth="1"/>
    <col min="206" max="206" width="40.7265625" style="1" bestFit="1" customWidth="1"/>
    <col min="207" max="16384" width="9.1796875" style="1"/>
  </cols>
  <sheetData>
    <row r="1" spans="1:206" ht="15" customHeight="1" x14ac:dyDescent="0.35">
      <c r="A1" s="6" t="s">
        <v>640</v>
      </c>
      <c r="B1" s="6" t="s">
        <v>641</v>
      </c>
      <c r="C1" s="6" t="s">
        <v>692</v>
      </c>
      <c r="D1" s="6" t="s">
        <v>642</v>
      </c>
      <c r="E1" s="6" t="s">
        <v>643</v>
      </c>
      <c r="F1" s="6" t="s">
        <v>244</v>
      </c>
      <c r="G1" s="6" t="s">
        <v>245</v>
      </c>
      <c r="H1" s="6" t="s">
        <v>646</v>
      </c>
      <c r="I1" s="6" t="s">
        <v>645</v>
      </c>
      <c r="J1" s="6" t="s">
        <v>644</v>
      </c>
      <c r="K1" s="6" t="s">
        <v>246</v>
      </c>
      <c r="L1" s="6" t="s">
        <v>647</v>
      </c>
      <c r="M1" s="6" t="s">
        <v>649</v>
      </c>
      <c r="N1" s="6" t="s">
        <v>648</v>
      </c>
      <c r="O1" s="6" t="s">
        <v>247</v>
      </c>
      <c r="P1" s="6" t="s">
        <v>560</v>
      </c>
      <c r="Q1" s="6" t="s">
        <v>650</v>
      </c>
      <c r="R1" s="6" t="s">
        <v>656</v>
      </c>
      <c r="S1" s="6" t="s">
        <v>651</v>
      </c>
      <c r="T1" s="6" t="s">
        <v>652</v>
      </c>
      <c r="U1" s="6" t="s">
        <v>653</v>
      </c>
      <c r="V1" s="6" t="s">
        <v>654</v>
      </c>
      <c r="W1" s="6" t="s">
        <v>655</v>
      </c>
      <c r="X1" s="6" t="s">
        <v>704</v>
      </c>
      <c r="Y1" s="6" t="s">
        <v>706</v>
      </c>
      <c r="Z1" s="6" t="s">
        <v>707</v>
      </c>
      <c r="AA1" s="6" t="s">
        <v>708</v>
      </c>
      <c r="AB1" s="6" t="s">
        <v>709</v>
      </c>
      <c r="AC1" s="6" t="s">
        <v>505</v>
      </c>
      <c r="AD1" s="6" t="s">
        <v>506</v>
      </c>
      <c r="AE1" s="6" t="s">
        <v>341</v>
      </c>
      <c r="AF1" s="6" t="s">
        <v>343</v>
      </c>
      <c r="AG1" s="6" t="s">
        <v>344</v>
      </c>
      <c r="AH1" s="6" t="s">
        <v>333</v>
      </c>
      <c r="AI1" s="6" t="s">
        <v>342</v>
      </c>
      <c r="AJ1" s="6" t="s">
        <v>345</v>
      </c>
      <c r="AK1" s="6" t="s">
        <v>346</v>
      </c>
      <c r="AL1" s="6" t="s">
        <v>334</v>
      </c>
      <c r="AM1" s="6" t="s">
        <v>254</v>
      </c>
      <c r="AN1" s="6" t="s">
        <v>286</v>
      </c>
      <c r="AO1" s="6" t="s">
        <v>255</v>
      </c>
      <c r="AP1" s="6" t="s">
        <v>256</v>
      </c>
      <c r="AQ1" s="6" t="s">
        <v>257</v>
      </c>
      <c r="AR1" s="6" t="s">
        <v>258</v>
      </c>
      <c r="AS1" s="6" t="s">
        <v>248</v>
      </c>
      <c r="AT1" s="6" t="s">
        <v>250</v>
      </c>
      <c r="AU1" s="6" t="s">
        <v>251</v>
      </c>
      <c r="AV1" s="6" t="s">
        <v>252</v>
      </c>
      <c r="AW1" s="6" t="s">
        <v>253</v>
      </c>
      <c r="AX1" s="6" t="s">
        <v>287</v>
      </c>
      <c r="AY1" s="6" t="s">
        <v>259</v>
      </c>
      <c r="AZ1" s="6" t="s">
        <v>260</v>
      </c>
      <c r="BA1" s="6" t="s">
        <v>261</v>
      </c>
      <c r="BB1" s="6" t="s">
        <v>262</v>
      </c>
      <c r="BC1" s="6" t="s">
        <v>249</v>
      </c>
      <c r="BD1" s="6" t="s">
        <v>263</v>
      </c>
      <c r="BE1" s="6" t="s">
        <v>264</v>
      </c>
      <c r="BF1" s="6" t="s">
        <v>265</v>
      </c>
      <c r="BG1" s="6" t="s">
        <v>348</v>
      </c>
      <c r="BH1" s="6" t="s">
        <v>266</v>
      </c>
      <c r="BI1" s="6" t="s">
        <v>173</v>
      </c>
      <c r="BJ1" s="6" t="s">
        <v>174</v>
      </c>
      <c r="BK1" s="6" t="s">
        <v>175</v>
      </c>
      <c r="BL1" s="6" t="s">
        <v>349</v>
      </c>
      <c r="BM1" s="6" t="s">
        <v>176</v>
      </c>
      <c r="BN1" s="6" t="s">
        <v>177</v>
      </c>
      <c r="BO1" s="6" t="s">
        <v>178</v>
      </c>
      <c r="BP1" s="6" t="s">
        <v>179</v>
      </c>
      <c r="BQ1" s="6" t="s">
        <v>182</v>
      </c>
      <c r="BR1" s="6" t="s">
        <v>183</v>
      </c>
      <c r="BS1" s="6" t="s">
        <v>365</v>
      </c>
      <c r="BT1" s="6" t="s">
        <v>184</v>
      </c>
      <c r="BU1" s="6" t="s">
        <v>185</v>
      </c>
      <c r="BV1" s="6" t="s">
        <v>186</v>
      </c>
      <c r="BW1" s="6" t="s">
        <v>187</v>
      </c>
      <c r="BX1" s="6" t="s">
        <v>188</v>
      </c>
      <c r="BY1" s="6" t="s">
        <v>189</v>
      </c>
      <c r="BZ1" s="17" t="s">
        <v>190</v>
      </c>
      <c r="CA1" s="17" t="s">
        <v>191</v>
      </c>
      <c r="CB1" s="6" t="s">
        <v>192</v>
      </c>
      <c r="CC1" s="6" t="s">
        <v>193</v>
      </c>
      <c r="CD1" s="6" t="s">
        <v>366</v>
      </c>
      <c r="CE1" s="6" t="s">
        <v>194</v>
      </c>
      <c r="CF1" s="6" t="s">
        <v>195</v>
      </c>
      <c r="CG1" s="6" t="s">
        <v>196</v>
      </c>
      <c r="CH1" s="6" t="s">
        <v>197</v>
      </c>
      <c r="CI1" s="6" t="s">
        <v>198</v>
      </c>
      <c r="CJ1" s="6" t="s">
        <v>199</v>
      </c>
      <c r="CK1" s="17" t="s">
        <v>200</v>
      </c>
      <c r="CL1" s="17" t="s">
        <v>201</v>
      </c>
      <c r="CM1" s="6" t="s">
        <v>202</v>
      </c>
      <c r="CN1" s="6" t="s">
        <v>203</v>
      </c>
      <c r="CO1" s="6" t="s">
        <v>367</v>
      </c>
      <c r="CP1" s="6" t="s">
        <v>204</v>
      </c>
      <c r="CQ1" s="6" t="s">
        <v>205</v>
      </c>
      <c r="CR1" s="6" t="s">
        <v>206</v>
      </c>
      <c r="CS1" s="6" t="s">
        <v>207</v>
      </c>
      <c r="CT1" s="6" t="s">
        <v>208</v>
      </c>
      <c r="CU1" s="6" t="s">
        <v>209</v>
      </c>
      <c r="CV1" s="17" t="s">
        <v>210</v>
      </c>
      <c r="CW1" s="17" t="s">
        <v>211</v>
      </c>
      <c r="CX1" s="6" t="s">
        <v>213</v>
      </c>
      <c r="CY1" s="6" t="s">
        <v>214</v>
      </c>
      <c r="CZ1" s="6" t="s">
        <v>368</v>
      </c>
      <c r="DA1" s="6" t="s">
        <v>215</v>
      </c>
      <c r="DB1" s="6" t="s">
        <v>216</v>
      </c>
      <c r="DC1" s="6" t="s">
        <v>217</v>
      </c>
      <c r="DD1" s="6" t="s">
        <v>218</v>
      </c>
      <c r="DE1" s="6" t="s">
        <v>219</v>
      </c>
      <c r="DF1" s="6" t="s">
        <v>220</v>
      </c>
      <c r="DG1" s="17" t="s">
        <v>221</v>
      </c>
      <c r="DH1" s="17" t="s">
        <v>222</v>
      </c>
      <c r="DI1" s="6" t="s">
        <v>223</v>
      </c>
      <c r="DJ1" s="6" t="s">
        <v>224</v>
      </c>
      <c r="DK1" s="6" t="s">
        <v>369</v>
      </c>
      <c r="DL1" s="6" t="s">
        <v>225</v>
      </c>
      <c r="DM1" s="6" t="s">
        <v>226</v>
      </c>
      <c r="DN1" s="6" t="s">
        <v>227</v>
      </c>
      <c r="DO1" s="6" t="s">
        <v>228</v>
      </c>
      <c r="DP1" s="6" t="s">
        <v>229</v>
      </c>
      <c r="DQ1" s="6" t="s">
        <v>117</v>
      </c>
      <c r="DR1" s="17" t="s">
        <v>118</v>
      </c>
      <c r="DS1" s="17" t="s">
        <v>119</v>
      </c>
      <c r="DT1" s="6" t="s">
        <v>120</v>
      </c>
      <c r="DU1" s="6" t="s">
        <v>121</v>
      </c>
      <c r="DV1" s="6" t="s">
        <v>370</v>
      </c>
      <c r="DW1" s="6" t="s">
        <v>122</v>
      </c>
      <c r="DX1" s="6" t="s">
        <v>123</v>
      </c>
      <c r="DY1" s="6" t="s">
        <v>124</v>
      </c>
      <c r="DZ1" s="6" t="s">
        <v>125</v>
      </c>
      <c r="EA1" s="6" t="s">
        <v>126</v>
      </c>
      <c r="EB1" s="6" t="s">
        <v>127</v>
      </c>
      <c r="EC1" s="17" t="s">
        <v>128</v>
      </c>
      <c r="ED1" s="17" t="s">
        <v>129</v>
      </c>
      <c r="EE1" s="6" t="s">
        <v>130</v>
      </c>
      <c r="EF1" s="6" t="s">
        <v>131</v>
      </c>
      <c r="EG1" s="6" t="s">
        <v>371</v>
      </c>
      <c r="EH1" s="6" t="s">
        <v>132</v>
      </c>
      <c r="EI1" s="6" t="s">
        <v>133</v>
      </c>
      <c r="EJ1" s="6" t="s">
        <v>134</v>
      </c>
      <c r="EK1" s="6" t="s">
        <v>135</v>
      </c>
      <c r="EL1" s="6" t="s">
        <v>136</v>
      </c>
      <c r="EM1" s="6" t="s">
        <v>137</v>
      </c>
      <c r="EN1" s="17" t="s">
        <v>138</v>
      </c>
      <c r="EO1" s="17" t="s">
        <v>139</v>
      </c>
      <c r="EP1" s="6" t="s">
        <v>140</v>
      </c>
      <c r="EQ1" s="6" t="s">
        <v>141</v>
      </c>
      <c r="ER1" s="6" t="s">
        <v>372</v>
      </c>
      <c r="ES1" s="6" t="s">
        <v>142</v>
      </c>
      <c r="ET1" s="6" t="s">
        <v>143</v>
      </c>
      <c r="EU1" s="6" t="s">
        <v>144</v>
      </c>
      <c r="EV1" s="6" t="s">
        <v>145</v>
      </c>
      <c r="EW1" s="6" t="s">
        <v>146</v>
      </c>
      <c r="EX1" s="6" t="s">
        <v>147</v>
      </c>
      <c r="EY1" s="17" t="s">
        <v>148</v>
      </c>
      <c r="EZ1" s="17" t="s">
        <v>149</v>
      </c>
      <c r="FA1" s="6" t="s">
        <v>150</v>
      </c>
      <c r="FB1" s="6" t="s">
        <v>151</v>
      </c>
      <c r="FC1" s="6" t="s">
        <v>373</v>
      </c>
      <c r="FD1" s="6" t="s">
        <v>152</v>
      </c>
      <c r="FE1" s="6" t="s">
        <v>153</v>
      </c>
      <c r="FF1" s="6" t="s">
        <v>154</v>
      </c>
      <c r="FG1" s="6" t="s">
        <v>155</v>
      </c>
      <c r="FH1" s="6" t="s">
        <v>156</v>
      </c>
      <c r="FI1" s="6" t="s">
        <v>157</v>
      </c>
      <c r="FJ1" s="17" t="s">
        <v>158</v>
      </c>
      <c r="FK1" s="17" t="s">
        <v>159</v>
      </c>
      <c r="FL1" s="6" t="s">
        <v>160</v>
      </c>
      <c r="FM1" s="6" t="s">
        <v>161</v>
      </c>
      <c r="FN1" s="6" t="s">
        <v>374</v>
      </c>
      <c r="FO1" s="6" t="s">
        <v>162</v>
      </c>
      <c r="FP1" s="6" t="s">
        <v>163</v>
      </c>
      <c r="FQ1" s="6" t="s">
        <v>164</v>
      </c>
      <c r="FR1" s="6" t="s">
        <v>165</v>
      </c>
      <c r="FS1" s="6" t="s">
        <v>166</v>
      </c>
      <c r="FT1" s="6" t="s">
        <v>167</v>
      </c>
      <c r="FU1" s="17" t="s">
        <v>168</v>
      </c>
      <c r="FV1" s="17" t="s">
        <v>169</v>
      </c>
      <c r="FW1" s="6" t="s">
        <v>170</v>
      </c>
      <c r="FX1" s="6" t="s">
        <v>171</v>
      </c>
      <c r="FY1" s="6" t="s">
        <v>172</v>
      </c>
      <c r="FZ1" s="17" t="s">
        <v>241</v>
      </c>
      <c r="GA1" s="17" t="s">
        <v>70</v>
      </c>
      <c r="GB1" s="6" t="s">
        <v>71</v>
      </c>
      <c r="GC1" s="6" t="s">
        <v>72</v>
      </c>
      <c r="GD1" s="6" t="s">
        <v>73</v>
      </c>
      <c r="GE1" s="6" t="s">
        <v>74</v>
      </c>
      <c r="GF1" s="6" t="s">
        <v>75</v>
      </c>
      <c r="GG1" s="6" t="s">
        <v>76</v>
      </c>
      <c r="GH1" s="17" t="s">
        <v>242</v>
      </c>
      <c r="GI1" s="17" t="s">
        <v>77</v>
      </c>
      <c r="GJ1" s="6" t="s">
        <v>78</v>
      </c>
      <c r="GK1" s="6" t="s">
        <v>79</v>
      </c>
      <c r="GL1" s="6" t="s">
        <v>80</v>
      </c>
      <c r="GM1" s="6" t="s">
        <v>81</v>
      </c>
      <c r="GN1" s="6" t="s">
        <v>82</v>
      </c>
      <c r="GO1" s="6" t="s">
        <v>83</v>
      </c>
      <c r="GP1" s="17" t="s">
        <v>243</v>
      </c>
      <c r="GQ1" s="17" t="s">
        <v>84</v>
      </c>
      <c r="GR1" s="6" t="s">
        <v>85</v>
      </c>
      <c r="GS1" s="6" t="s">
        <v>86</v>
      </c>
      <c r="GT1" s="6" t="s">
        <v>87</v>
      </c>
      <c r="GU1" s="20" t="s">
        <v>88</v>
      </c>
      <c r="GV1" s="20" t="s">
        <v>180</v>
      </c>
      <c r="GW1" s="20" t="s">
        <v>89</v>
      </c>
      <c r="GX1" s="20" t="s">
        <v>181</v>
      </c>
    </row>
    <row r="2" spans="1:206" ht="15" customHeight="1" x14ac:dyDescent="0.35">
      <c r="A2" s="1" t="str">
        <f>nome</f>
        <v>Paola</v>
      </c>
      <c r="B2" s="1" t="str">
        <f>cognome</f>
        <v>Perini</v>
      </c>
      <c r="C2" s="1">
        <f>sesso</f>
        <v>0</v>
      </c>
      <c r="D2" s="1">
        <f>stato_nascita</f>
        <v>0</v>
      </c>
      <c r="E2" s="1">
        <f>comune_nascita</f>
        <v>0</v>
      </c>
      <c r="F2" s="1">
        <f>provincia_nascita</f>
        <v>0</v>
      </c>
      <c r="G2" s="1" t="str">
        <f>data_nascita</f>
        <v>1962</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t="str">
        <f>partita_iva</f>
        <v>02104061201</v>
      </c>
      <c r="R2" s="1">
        <f>intestatario_partita_iva</f>
        <v>0</v>
      </c>
      <c r="S2" s="1">
        <f>telefono</f>
        <v>0</v>
      </c>
      <c r="T2" s="1">
        <f>cellulare</f>
        <v>0</v>
      </c>
      <c r="U2" s="1">
        <f>fax</f>
        <v>0</v>
      </c>
      <c r="V2" s="1">
        <f>email</f>
        <v>0</v>
      </c>
      <c r="W2" s="1">
        <f>pec</f>
        <v>0</v>
      </c>
      <c r="X2" s="1" t="str">
        <f>lingua_madre</f>
        <v>italiao</v>
      </c>
      <c r="Y2" s="1" t="str">
        <f>lingua1</f>
        <v>Inglese</v>
      </c>
      <c r="Z2" s="1" t="str">
        <f>lingua1_livello</f>
        <v>7 Professionale</v>
      </c>
      <c r="AA2" s="1" t="str">
        <f>lingua2</f>
        <v>Francese</v>
      </c>
      <c r="AB2" s="1" t="str">
        <f>lingua2_livello</f>
        <v>5 Sufficiente</v>
      </c>
      <c r="AC2" s="1">
        <f>lingua3</f>
        <v>0</v>
      </c>
      <c r="AD2" s="1">
        <f>lingua3_livello</f>
        <v>0</v>
      </c>
      <c r="AE2" s="1" t="str">
        <f>spec_principale</f>
        <v>ECOINDUSTRIA</v>
      </c>
      <c r="AF2" s="1" t="str">
        <f>ads1_principale</f>
        <v>AE1 Generazione e gestione distribuita dell’energia</v>
      </c>
      <c r="AG2" s="1" t="str">
        <f>ads1_secondaria</f>
        <v>AE2 Evoluzione tecnologica delle fonti rinnovabili</v>
      </c>
      <c r="AH2" s="1" t="str">
        <f>ads1_terziaria</f>
        <v>AE3 Sistemi di accumulo di energia</v>
      </c>
      <c r="AI2" s="1" t="str">
        <f>spec_secondaria</f>
        <v>COMPETITIVITÀ_IMPRESE</v>
      </c>
      <c r="AJ2" s="1" t="str">
        <f>ads2_principale</f>
        <v>CI1 Creazione e avvio d'impresa</v>
      </c>
      <c r="AK2" s="1" t="str">
        <f>ads2_secondaria</f>
        <v>CI3 Innovazione di prodotto/servizio, strategica ed organizzativa</v>
      </c>
      <c r="AL2" s="1" t="str">
        <f>ads2_terziaria</f>
        <v>CI5 Innovazione sociale</v>
      </c>
      <c r="AM2" s="1" t="str">
        <f>l1_tipo</f>
        <v>Vecchio ordinamento</v>
      </c>
      <c r="AN2" s="1" t="str">
        <f>l1_tema</f>
        <v>Economia Aziendale</v>
      </c>
      <c r="AO2" s="1" t="str">
        <f>l1_anno</f>
        <v>1989</v>
      </c>
      <c r="AP2" s="1" t="str">
        <f>l1_presso</f>
        <v>Universiità Commerciale "Luigi Bocconi"</v>
      </c>
      <c r="AQ2" s="1" t="str">
        <f>l1_titolo</f>
        <v>Il controllo di gestione in un progetto complesso realizzato in Joint Venture</v>
      </c>
      <c r="AR2" s="1" t="str">
        <f>l1_voto</f>
        <v>100/110</v>
      </c>
      <c r="AS2" s="1">
        <f>l11_tema</f>
        <v>0</v>
      </c>
      <c r="AT2" s="1">
        <f>l11_anno</f>
        <v>0</v>
      </c>
      <c r="AU2" s="1">
        <f>l11_presso</f>
        <v>0</v>
      </c>
      <c r="AV2" s="1">
        <f>l11_titolo</f>
        <v>0</v>
      </c>
      <c r="AW2" s="1">
        <f>l2_tipo</f>
        <v>0</v>
      </c>
      <c r="AX2" s="1">
        <f>l2_tema</f>
        <v>0</v>
      </c>
      <c r="AY2" s="1">
        <f>l2_anno</f>
        <v>0</v>
      </c>
      <c r="AZ2" s="1">
        <f>l2_presso</f>
        <v>0</v>
      </c>
      <c r="BA2" s="1">
        <f>l2_titolo</f>
        <v>0</v>
      </c>
      <c r="BB2" s="1">
        <f>l2_voto</f>
        <v>0</v>
      </c>
      <c r="BC2" s="1">
        <f>l21_tema</f>
        <v>0</v>
      </c>
      <c r="BD2" s="1">
        <f>l21_anno</f>
        <v>0</v>
      </c>
      <c r="BE2" s="1">
        <f>l21_presso</f>
        <v>0</v>
      </c>
      <c r="BF2" s="1">
        <f>l21_titolo</f>
        <v>0</v>
      </c>
      <c r="BG2" s="1">
        <f>dot_tema</f>
        <v>0</v>
      </c>
      <c r="BH2" s="1">
        <f>dot_anno</f>
        <v>0</v>
      </c>
      <c r="BI2" s="1">
        <f>dot_presso</f>
        <v>0</v>
      </c>
      <c r="BJ2" s="1">
        <f>dot_titolo</f>
        <v>0</v>
      </c>
      <c r="BK2" s="1">
        <f>dot_voto</f>
        <v>0</v>
      </c>
      <c r="BL2" s="1">
        <f>m2l_tema</f>
        <v>0</v>
      </c>
      <c r="BM2" s="1">
        <f>m2l_anno</f>
        <v>0</v>
      </c>
      <c r="BN2" s="1">
        <f>m2l_presso</f>
        <v>0</v>
      </c>
      <c r="BO2" s="1">
        <f>m2l_titolo</f>
        <v>0</v>
      </c>
      <c r="BP2" s="1">
        <f>m2l_voto</f>
        <v>0</v>
      </c>
      <c r="BQ2" s="1">
        <f>ep1_inizio</f>
        <v>38231</v>
      </c>
      <c r="BR2" s="1">
        <f>ep1_fine</f>
        <v>41455</v>
      </c>
      <c r="BS2" s="1" t="str">
        <f>ep1_denominazione</f>
        <v>Arcotronics Technologies Spa e da marzo 2010 Kemet Electronics Italia srl</v>
      </c>
      <c r="BT2" s="1" t="str">
        <f>ep1_comune</f>
        <v>Sasso Marconi</v>
      </c>
      <c r="BU2" s="1" t="str">
        <f>ep1_provincia</f>
        <v>BO</v>
      </c>
      <c r="BV2" s="1" t="str">
        <f>ep1_dimensione</f>
        <v>4 Grande impresa o multinazionale</v>
      </c>
      <c r="BW2" s="1" t="str">
        <f>ep1_settore</f>
        <v>Produzione di componenti elettrici ed elettrochimici e macchine di processo</v>
      </c>
      <c r="BX2" s="1" t="str">
        <f>ep1_ambito</f>
        <v>Privato</v>
      </c>
      <c r="BY2" s="1" t="str">
        <f>ep1_rife</f>
        <v>Macro-area principale (MA1)</v>
      </c>
      <c r="BZ2" s="1" t="str">
        <f>ep1_attivita</f>
        <v>Consulenza e supporto al business development della Start-up Arcotronics Fuel Cells srl e dell'investitore Arcotronics Technologies spa attraverso la progettazione e implementazione di progetti internazionali e nazionali per la ricerca e lo sviluppo sperimentale di batterie agli ioni di litio per settore automotive e relative macchine di processo (FP7- ENIAC JU, Large scale integrating projects e STREP, MIUR FP5/FP6)</v>
      </c>
      <c r="CA2" s="1" t="str">
        <f>ep1_resp</f>
        <v>RTD programme and project management and start-up development- Consulente a contratto part-time</v>
      </c>
      <c r="CB2" s="1">
        <f>ep2_inizio</f>
        <v>34912</v>
      </c>
      <c r="CC2" s="1">
        <f>ep2_fine</f>
        <v>36707</v>
      </c>
      <c r="CD2" s="1" t="str">
        <f>ep2_denominazione</f>
        <v>ASTER s.cons. p.a</v>
      </c>
      <c r="CE2" s="1" t="str">
        <f>ep2_comune</f>
        <v>Bologna</v>
      </c>
      <c r="CF2" s="1" t="str">
        <f>ep2_provincia</f>
        <v>BO</v>
      </c>
      <c r="CG2" s="1" t="str">
        <f>ep2_dimensione</f>
        <v>2 Piccola impresa (&lt; 50 dipendenti)</v>
      </c>
      <c r="CH2" s="1" t="str">
        <f>ep2_settore</f>
        <v>Agenzia regionale per l'innovazione e il trasferimento tecnologico</v>
      </c>
      <c r="CI2" s="1" t="str">
        <f>ep2_ambito</f>
        <v>Pubblico</v>
      </c>
      <c r="CJ2" s="1" t="str">
        <f>ep2_rife</f>
        <v>Macro-area principale (MA1)</v>
      </c>
      <c r="CK2" s="1" t="str">
        <f>ep2_attivita</f>
        <v>Progettazione e coordinamento di progetti di sviluppo tecnologico e dimostrazione di ICT finanziati da EC FP4 - Telematic application programme,EC DGV_ programma ADAPT BIS: 1. progetti di sviluppo tecnologico e dimostrazione di ICT  nella catena della fornitura del tessile-abbigliamento-distribuzione; 2. sviluppo di soluzione formative e organizzative per l'introduzione di applicazioni di supply -chain management e e commerce nelle reti della sub-fornitura dei sottri distretto emiliano-romagnoli delle macchine automatiche,,meccanica agricola, biomedical, stampaggio di materiale plastico.</v>
      </c>
      <c r="CL2" s="1" t="str">
        <f>ep2_resp</f>
        <v>Responsabile Area "Tecnologie per la società dell'informazione". Quadro Full time</v>
      </c>
      <c r="CM2" s="1" t="str">
        <f>ep3_inizio</f>
        <v>01/02/2002</v>
      </c>
      <c r="CN2" s="1" t="str">
        <f>ep3_fine</f>
        <v>30/06/2005</v>
      </c>
      <c r="CO2" s="1" t="str">
        <f>ep3_denominazione</f>
        <v>SCS Azioninnova Spa</v>
      </c>
      <c r="CP2" s="1" t="str">
        <f>ep3_comune</f>
        <v>Bologna</v>
      </c>
      <c r="CQ2" s="1" t="str">
        <f>ep3_provincia</f>
        <v>BO</v>
      </c>
      <c r="CR2" s="1" t="str">
        <f>ep3_dimensione</f>
        <v>3 Media impresa (&lt; 250 dipendenti)</v>
      </c>
      <c r="CS2" s="1" t="str">
        <f>ep3_settore</f>
        <v>Consulenza aziendale</v>
      </c>
      <c r="CT2" s="1" t="str">
        <f>ep3_ambito</f>
        <v>Privato</v>
      </c>
      <c r="CU2" s="1" t="str">
        <f>ep3_rife</f>
        <v>Macro-area principale (MA1)</v>
      </c>
      <c r="CV2" s="1" t="str">
        <f>ep3_attivita</f>
        <v>Coordinamento internazionale della partnership tecnica e definizione della metodologia di valutazione dei piloti del progetto.</v>
      </c>
      <c r="CW2" s="1" t="str">
        <f>ep3_resp</f>
        <v xml:space="preserve"> Supporto al coordinamento tecnico ed amministrativo del progetto di logistica urbana della merci CITY-PORTS. INTERREG III B-CADSES. Consulente a contratto part-time</v>
      </c>
      <c r="CX2" s="1" t="str">
        <f>ep4_inizio</f>
        <v>01/09/1994</v>
      </c>
      <c r="CY2" s="1" t="str">
        <f>ep4_fine</f>
        <v>31/08/1995</v>
      </c>
      <c r="CZ2" s="1" t="str">
        <f>ep4_denominazione</f>
        <v>Apri Spa. Centro internazionale di ricerca per la cooperazione industriale</v>
      </c>
      <c r="DA2" s="1" t="str">
        <f>ep4_comune</f>
        <v>Milano</v>
      </c>
      <c r="DB2" s="1" t="str">
        <f>ep4_provincia</f>
        <v>MI</v>
      </c>
      <c r="DC2" s="1" t="str">
        <f>ep4_dimensione</f>
        <v>1 Micro impresa (&lt; 10 dipendenti)</v>
      </c>
      <c r="DD2" s="1" t="str">
        <f>ep4_settore</f>
        <v>Consulenza programmi di finanziamento</v>
      </c>
      <c r="DE2" s="1" t="str">
        <f>ep4_ambito</f>
        <v>Privato</v>
      </c>
      <c r="DF2" s="1" t="str">
        <f>ep4_rife</f>
        <v>Macro-area principale (MA1)</v>
      </c>
      <c r="DG2" s="1" t="str">
        <f>ep4_attivita</f>
        <v>Gestione di progetti di ricerca e dimostrazione tecnologica (Brite-Euram e FP4) per partner industriali (Pirelli Spa, Fabbricazioni Nucleari Spa, Consorzio Fratelli Vergnano Spa). Gestione della dimostrazione e diffusione di tecnologie ambientali e di fora di investimento.</v>
      </c>
      <c r="DH2" s="1" t="str">
        <f>ep4_resp</f>
        <v>RTD Project Manager- Quadro</v>
      </c>
      <c r="DI2" s="1" t="str">
        <f>ep5_inizio</f>
        <v>01/10/1990</v>
      </c>
      <c r="DJ2" s="1" t="str">
        <f>ep5_fine</f>
        <v>31/08/1994</v>
      </c>
      <c r="DK2" s="1" t="str">
        <f>ep5_denominazione</f>
        <v>FAST Federazione delle associazioni Scientifiche e Tecniche</v>
      </c>
      <c r="DL2" s="1" t="str">
        <f>ep5_comune</f>
        <v>Milano</v>
      </c>
      <c r="DM2" s="1" t="str">
        <f>ep5_provincia</f>
        <v>MI</v>
      </c>
      <c r="DN2" s="1" t="str">
        <f>ep5_dimensione</f>
        <v>7 Università o centro di ricerca privato</v>
      </c>
      <c r="DO2" s="1" t="str">
        <f>ep5_settore</f>
        <v>Diffusione tecnologica</v>
      </c>
      <c r="DP2" s="1" t="str">
        <f>ep5_ambito</f>
        <v>Privato</v>
      </c>
      <c r="DQ2" s="1" t="str">
        <f>ep5_rife</f>
        <v>Macro-area principale (MA1)</v>
      </c>
      <c r="DR2" s="1" t="str">
        <f>ep5_attivita</f>
        <v>Coordinamento dell'unità OPET (Organizzazioni per la promozione delle tecnologie energetiche) e di numerose azioni promozionali per favori la partecipazione a programmi europei di dimostrazione e diffusione delle fonti energetiche non fossili e del risparmio energetico (biomasse per trasporti, geotermia a bassa entalpia, edifici con applicazioni solari attive e passive, industria dei metalli non ferrosi). L'unità Opet fondata dalla EC- DGXVII- Programma Thermie faceva parte di una reto di oltre 50 partner per aumentare la disseminazione e l'impiego delle tecnologie innnovative per l'uso razionale dell'energia e lo struttamento di energia sostenibile.</v>
      </c>
      <c r="DS2" s="1" t="str">
        <f>ep5_resp</f>
        <v>Coordinatrice dell'Unità OPET. Impiegata di concetto con manzioni di Responsabile di Iniziative Internazionali.</v>
      </c>
      <c r="DT2" s="1" t="str">
        <f>ep6_inizio</f>
        <v>01/04/2005</v>
      </c>
      <c r="DU2" s="1" t="str">
        <f>ep6_fine</f>
        <v>30/06/2017</v>
      </c>
      <c r="DV2" s="1" t="str">
        <f>ep6_denominazione</f>
        <v>INNOVAMI</v>
      </c>
      <c r="DW2" s="1" t="str">
        <f>ep6_comune</f>
        <v>Imola</v>
      </c>
      <c r="DX2" s="1" t="str">
        <f>ep6_provincia</f>
        <v>Bologna</v>
      </c>
      <c r="DY2" s="1" t="str">
        <f>ep6_dimensione</f>
        <v>5 Ente pubblico</v>
      </c>
      <c r="DZ2" s="1" t="str">
        <f>ep6_settore</f>
        <v>Incubatore e Centro per l'innovazione tecnologica.</v>
      </c>
      <c r="EA2" s="1" t="str">
        <f>ep6_ambito</f>
        <v>Pubblico</v>
      </c>
      <c r="EB2" s="1" t="str">
        <f>ep6_rife</f>
        <v>Macro-area secondaria (MA2)</v>
      </c>
      <c r="EC2" s="1" t="str">
        <f>ep6_attivita</f>
        <v>Nell'incubatore si è occupata di Promozione e potenziamento di nuova imprenditorialità innovativa (tecnologica e sociale). Più di 400 busiens plan valutati, 25 imprese create e incubate. Nel centro per l'innovazione si è occupata della gestion dell'introduzione dell'innovazione basata su digitale nelle imprese (BPO).</v>
      </c>
      <c r="ED2" s="1" t="str">
        <f>ep6_resp</f>
        <v>Co-fondatrice e Direttrice dell'Incubatore</v>
      </c>
      <c r="EE2" s="1" t="str">
        <f>ep7_inizio</f>
        <v>01/12/2016</v>
      </c>
      <c r="EF2" s="1" t="str">
        <f>ep7_fine</f>
        <v>30/11/2018</v>
      </c>
      <c r="EG2" s="1" t="str">
        <f>ep7_denominazione</f>
        <v>Impact Hub srl</v>
      </c>
      <c r="EH2" s="1" t="str">
        <f>ep7_comune</f>
        <v>Milano</v>
      </c>
      <c r="EI2" s="1" t="str">
        <f>ep7_provincia</f>
        <v>MI</v>
      </c>
      <c r="EJ2" s="1" t="str">
        <f>ep7_dimensione</f>
        <v>1 Micro impresa (&lt; 10 dipendenti)</v>
      </c>
      <c r="EK2" s="1" t="str">
        <f>ep7_settore</f>
        <v>Incubazione, co-working ed eventi afferente a startup ad impatto sociale, ambientale, culturale</v>
      </c>
      <c r="EL2" s="1" t="str">
        <f>ep7_ambito</f>
        <v>Privato</v>
      </c>
      <c r="EM2" s="1" t="str">
        <f>ep7_rife</f>
        <v>Macro-area secondaria (MA2)</v>
      </c>
      <c r="EN2" s="1" t="str">
        <f>ep7_attivita</f>
        <v>Progettazione percorsi di incubazione rivolti in particolare alle donne e ai giovani, formazione sui temi di busienss plenning e mentorship alle ster-up.</v>
      </c>
      <c r="EO2" s="1" t="str">
        <f>ep7_resp</f>
        <v>Esperta di imprenditorialità innovativa /incubazione femminile/tecnologica e sociale e Partner</v>
      </c>
      <c r="EP2" s="1" t="str">
        <f>ep8_inizio</f>
        <v>gg/mm/aaaa</v>
      </c>
      <c r="EQ2" s="1" t="str">
        <f>ep8_fine</f>
        <v>gg/mm/aaaa</v>
      </c>
      <c r="ER2" s="1">
        <f>ep8_denominazione</f>
        <v>0</v>
      </c>
      <c r="ES2" s="1">
        <f>ep8_comune</f>
        <v>0</v>
      </c>
      <c r="ET2" s="1">
        <f>ep8_provincia</f>
        <v>0</v>
      </c>
      <c r="EU2" s="1">
        <f>ep8_dimensione</f>
        <v>0</v>
      </c>
      <c r="EV2" s="1">
        <f>ep8_settore</f>
        <v>0</v>
      </c>
      <c r="EW2" s="1">
        <f>ep8_ambito</f>
        <v>0</v>
      </c>
      <c r="EX2" s="1">
        <f>ep8_rife</f>
        <v>0</v>
      </c>
      <c r="EY2" s="1">
        <f>ep8_attivita</f>
        <v>0</v>
      </c>
      <c r="EZ2" s="1">
        <f>ep8_resp</f>
        <v>0</v>
      </c>
      <c r="FA2" s="1" t="str">
        <f>ep9_inizio</f>
        <v>gg/mm/aaaa</v>
      </c>
      <c r="FB2" s="1" t="str">
        <f>ep9_fine</f>
        <v>gg/mm/aaaa</v>
      </c>
      <c r="FC2" s="1">
        <f>ep9_denominazione</f>
        <v>0</v>
      </c>
      <c r="FD2" s="1">
        <f>ep9_comune</f>
        <v>0</v>
      </c>
      <c r="FE2" s="1">
        <f>ep9_provincia</f>
        <v>0</v>
      </c>
      <c r="FF2" s="1">
        <f>ep9_dimensione</f>
        <v>0</v>
      </c>
      <c r="FG2" s="1">
        <f>ep9_settore</f>
        <v>0</v>
      </c>
      <c r="FH2" s="1">
        <f>ep9_ambito</f>
        <v>0</v>
      </c>
      <c r="FI2" s="1">
        <f>ep9_rife</f>
        <v>0</v>
      </c>
      <c r="FJ2" s="1">
        <f>ep9_attivita</f>
        <v>0</v>
      </c>
      <c r="FK2" s="1">
        <f>ep9_resp</f>
        <v>0</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t="str">
        <f>bando1_ente</f>
        <v>Commissione Europea - DG Connect</v>
      </c>
      <c r="FX2" s="1" t="str">
        <f>bando1_ambito</f>
        <v>3 Internazionale</v>
      </c>
      <c r="FY2" s="1" t="str">
        <f>bando1_tema</f>
        <v>2 Ricerca industriale e sviluppo sperimentale</v>
      </c>
      <c r="FZ2" s="1" t="str">
        <f>bando1_misura</f>
        <v>Horizon 2020/Research &amp; Innovation Action.H2020-FOF-2016.  Autoware  EU 2.1.1.ref.  723909. Wireless Autonomous, reliable and resilient production operation Achitecture for cognitive manufacturing</v>
      </c>
      <c r="GA2" s="1" t="str">
        <f>bando1_descr</f>
        <v xml:space="preserve">Peer Reviewer. Analisi e monitoraggio dell'implementazione del progetto nei 36 mesi .  Il progetto AUtOWARE ha lo scopo di implementare l'ecosistema per OPEN Cognitive Production Process Systems per facilitare l'accesso alle PMI ai differenti componenti per lo sviluppo di soluzione cognitive di automazione per processi di produzione industriale  </v>
      </c>
      <c r="GB2" s="1" t="str">
        <f>bando1_anno</f>
        <v>2017-2019</v>
      </c>
      <c r="GC2" s="1">
        <f>bando1_proj_val</f>
        <v>0</v>
      </c>
      <c r="GD2" s="1" t="str">
        <f>bando1_inv_medio</f>
        <v>6 Oltre 5.000.000 Euro</v>
      </c>
      <c r="GE2" s="1" t="str">
        <f>bando2_ente</f>
        <v>Commisione Europea - Direzione Generale Ricerca- Direzione Ambiente/Sviluppo sostentibile</v>
      </c>
      <c r="GF2" s="1" t="str">
        <f>bando2_ambito</f>
        <v>3 Internazionale</v>
      </c>
      <c r="GG2" s="1" t="str">
        <f>bando2_tema</f>
        <v>2 Ricerca industriale e sviluppo sperimentale</v>
      </c>
      <c r="GH2" s="1" t="str">
        <f>bando2_misura</f>
        <v>FP7, FP6 Sustainable development, Global Cahnge and Ecosistems, FP5 Energy, enviroment and sustainable development</v>
      </c>
      <c r="GI2" s="1" t="str">
        <f>bando2_descr</f>
        <v>Osservatore delle valutazioni dei subprogrammi: FP5 Energy, Environment and sustainable development - 4th call of proposal) FP6 - Sustainable development, Global Change and ecosystems , 1st, 2nd and FP6-2005-SSP 7-a;  FP-ENV -2007-2 e ENV 2008-1st and 2nd call for proposals</v>
      </c>
      <c r="GJ2" s="1" t="str">
        <f>bando2_anno</f>
        <v>2001, 2003, 2004, 2007, 2008</v>
      </c>
      <c r="GK2" s="1">
        <f>bando2_proj_val</f>
        <v>0</v>
      </c>
      <c r="GL2" s="1" t="str">
        <f>bando2_inv_medio</f>
        <v>5 Da 1.000.000 a 5.000.000 Euro</v>
      </c>
      <c r="GM2" s="1" t="str">
        <f>bando3_ente</f>
        <v>Commissione Europea</v>
      </c>
      <c r="GN2" s="1" t="str">
        <f>bando3_ambito</f>
        <v>3 Internazionale</v>
      </c>
      <c r="GO2" s="1" t="str">
        <f>bando3_tema</f>
        <v>2 Ricerca industriale e sviluppo sperimentale</v>
      </c>
      <c r="GP2" s="1" t="str">
        <f>bando3_misura</f>
        <v>FP4- Global Change and Ecosystems, FP5- EESD, FP6 - Global Change and Ecosystems - Environment and Sustainable development Sub- programme</v>
      </c>
      <c r="GQ2" s="1" t="str">
        <f>bando3_descr</f>
        <v>Esperto dei monitoraggio e Rapporteur dell'analisi dell'attività annuale del Subprogramma Environment and sustainable development</v>
      </c>
      <c r="GR2" s="1" t="str">
        <f>bando3_anno</f>
        <v>2001, 2002, 2003</v>
      </c>
      <c r="GS2" s="1">
        <f>bando3_proj_val</f>
        <v>0</v>
      </c>
      <c r="GT2" s="1" t="str">
        <f>bando3_inv_medio</f>
        <v>6 Oltre 5.000.000 Euro</v>
      </c>
      <c r="GU2" s="1" t="str">
        <f>ads1_motivazioni_cs</f>
        <v>Economista dell'innovazione ha associato alla formazione Unversitaria di carattere aziendalistico una formazione post laurea di un anno a tempo pieno  di gestione dei processi di innovazione tecnologica realizzata a Milano presso la FAST nel 1989/1990 e una formazione sulla gestione  della proprietà intellettuale nel 2007-2008 acquisendo un Master di I livello con Bologna Business School che le ha , tra l'altro, permesso di  sviluppare con la Fondazione Cassa di Risparmio di Imola, il primo prototipo di premio per la brevettazione internazionale che è stato successivamente adottato nell'ambito dell'iniziativa nazionale di Invitalia - Brevetti +. Sempre attenta alle nuove espressioni in cui si presenta l'innovazione, ha seguito corsi executive (2014-2015) e  formazione specifica sui temi della filantropia strategica, l'impact investment e l'imprenditorialità sociale, con Fondazione Lang Italia, che le hanno permesso di partecipare a diverse conferenze e iniziative collegate. E' inoltre docente di imprenditorialtà -soft skills presso  il polo scientifco-didattico di Forlì dell'Alma Mater Unviersità di Bologna oltre che valutatrice e membro di commissioni di valutazione di primarie start up competition tra cui Global Social venture Competition, Tim Wcap, Women start up -weekend.</v>
      </c>
      <c r="GV2" s="1" t="str">
        <f>ads1_motivazioni_ep</f>
        <v>Economista dell'innovazione e dell'imprenditorialità con solida reputazione. Professionista affermata e fortemente impegnata, con all'attivo più di venti anni di esperienza nei progetti di ricerca industriale, trasferimento tecnologico e innovazione nei settori applicativi dell'Energie, dell'Ambiente e del'iCT finanziati da fondi pubblici e gestiti da imprese private o da agenzie ed enti di ricerca pubblici (EP1,2,3,4,5) Ragguardevole esperienza di più di vent'anni nello sviluppo dell'imprenditorialità High tech (EP2,6,7)con Università, Organizzazioni pubbliche di ricerca e imprese attraverso la progettazione e gestione di specifiche azioni di promozione dell'imprenditorialità high-tech, la gestione di incubatori e programmi di incubazione, il mentoring di high e medium tech startup nel campo dell'Energie e dell'ICT. Ha inoltre collaborato con Sviluppo Italia (ora Invitalia), con il Ministero dell'Università e della Ricerca Scientifica, con ASTER, nella costruzione di un programma di per la promozione di spin-off (SPINNER) e con ERVET, la finanziaria di sviluppo regionale dell'Emilia Romagna e la Direzione generale Innovazione della Commissione Europea nella creazione del progetto KREO Network per lo sviluppo di un ecosistema regionale per l'imprenditorialità innovativa da ricerca. L'estesa conoscenza dei programmi di finanziamento europei per la Ricerca e l'innovazione e la specifica competenza nella gestione dei progetti di trasferimento tecnologico  e nella creazione e potenziamento di start-up high medium tech la rendono particolarmente valida negli aspetti di valutazione tecnica ex-ante, monitoraggio tecnico in itinere e valutazione tecnica ex-post.</v>
      </c>
      <c r="GW2" s="1" t="str">
        <f>ads2_motivazioni_cs</f>
        <v>Sempre attenta alle nuove espressioni in cui si presenta l'innovazione, ha seguito corsi executive (2014-2015) e  formazione specifica sui temi della filantropia strategica, l'impact investment e l'imprenditorialità sociale, con Fondazione Lang Italia, che le hanno permesso di partecipare a diverse conferenze e iniziative collegate. E' inoltre docente di imprenditorialtà -soft skills presso  il polo scientifco-didattico di Forlì dell'Alma Mater Unviersità di Bologna oltre che valutatrice e membro di commissioni di valutazione di primarie start up competition tra cui Global Social venture Competition, Tim Wcap, Women start up -weekend.</v>
      </c>
      <c r="GX2" s="1" t="str">
        <f>ads2_motivazioni_ep</f>
        <v>Professionista con più di 15 anni di esperienza di valutazione ex-ante ed ex-post e monitoraggio di programmi e progetti di Ricerca, trasferimento tecnologico, innovazione e creazione di nuove imprese innovative prevalentemente nell'ambito dei Programmi Quadro di finanziamento della Commissione Europea, Ha sviluppato un'efficiente approccio di gestione del processi di valutazione in grado di rispettare le scadenze senza sacrificare la qualità del lavoro grazie anche alla estesa esperienza di valutatore, osservatore e peer-reviewer di progetti .  E' tecnicamente estremamente competente soprattutto nella valutazione dei progetti di innovazione e creazione di nuove imprese. E' molto accurata nello scrivere rapporti e note in italiano ed inglese. I suoi documenti sono molto utili nell'assicurare un efficace trasferimento sia interno che esterno della conoscenza oltre che fornire chiare misure dell'impatto delle azioni avviate. Ha un atteggiamento pro-attivo nel suggerire e realizzare soluzioni che consentano la migliore valorizzazione dell'investimento progettuale al fine della realizzazione degli obiettivi dei programmi di finanziamento.</v>
      </c>
    </row>
  </sheetData>
  <phoneticPr fontId="13" type="noConversion"/>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Federica Cecchi</cp:lastModifiedBy>
  <cp:lastPrinted>2015-03-19T11:18:15Z</cp:lastPrinted>
  <dcterms:created xsi:type="dcterms:W3CDTF">2015-03-10T11:30:22Z</dcterms:created>
  <dcterms:modified xsi:type="dcterms:W3CDTF">2023-02-02T15:26:54Z</dcterms:modified>
  <cp:contentStatus>Finale</cp:contentStatus>
</cp:coreProperties>
</file>